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unt.DESKTOP-F3HHLIB\Desktop\Malšice - NÁDRŽ VŠECHLAPY\Zadávací dokumentace - Všechlapy\"/>
    </mc:Choice>
  </mc:AlternateContent>
  <xr:revisionPtr revIDLastSave="0" documentId="13_ncr:1_{CAD621EA-3BB4-4343-ACD8-B2690BA4727B}" xr6:coauthVersionLast="45" xr6:coauthVersionMax="45" xr10:uidLastSave="{00000000-0000-0000-0000-000000000000}"/>
  <bookViews>
    <workbookView xWindow="-120" yWindow="-120" windowWidth="19440" windowHeight="15000" xr2:uid="{00000000-000D-0000-FFFF-FFFF00000000}"/>
  </bookViews>
  <sheets>
    <sheet name="Rekapitulace stavby" sheetId="1" r:id="rId1"/>
    <sheet name="01 - oprava výpustního ob..." sheetId="2" r:id="rId2"/>
    <sheet name="02 - oprava a opevnění sv..." sheetId="3" r:id="rId3"/>
    <sheet name="VON - vedlejší a ostatní ..." sheetId="4" r:id="rId4"/>
    <sheet name="Pokyny pro vyplnění" sheetId="5" r:id="rId5"/>
  </sheets>
  <definedNames>
    <definedName name="_xlnm._FilterDatabase" localSheetId="1" hidden="1">'01 - oprava výpustního ob...'!$C$89:$K$230</definedName>
    <definedName name="_xlnm._FilterDatabase" localSheetId="2" hidden="1">'02 - oprava a opevnění sv...'!$C$86:$K$173</definedName>
    <definedName name="_xlnm._FilterDatabase" localSheetId="3" hidden="1">'VON - vedlejší a ostatní ...'!$C$83:$K$95</definedName>
    <definedName name="_xlnm.Print_Titles" localSheetId="1">'01 - oprava výpustního ob...'!$89:$89</definedName>
    <definedName name="_xlnm.Print_Titles" localSheetId="2">'02 - oprava a opevnění sv...'!$86:$86</definedName>
    <definedName name="_xlnm.Print_Titles" localSheetId="0">'Rekapitulace stavby'!$52:$52</definedName>
    <definedName name="_xlnm.Print_Titles" localSheetId="3">'VON - vedlejší a ostatní ...'!$83:$83</definedName>
    <definedName name="_xlnm.Print_Area" localSheetId="1">'01 - oprava výpustního ob...'!$C$4:$J$39,'01 - oprava výpustního ob...'!$C$45:$J$71,'01 - oprava výpustního ob...'!$C$77:$K$230</definedName>
    <definedName name="_xlnm.Print_Area" localSheetId="2">'02 - oprava a opevnění sv...'!$C$4:$J$39,'02 - oprava a opevnění sv...'!$C$45:$J$68,'02 - oprava a opevnění sv...'!$C$74:$K$173</definedName>
    <definedName name="_xlnm.Print_Area" localSheetId="4">'Pokyny pro vyplnění'!$B$2:$K$71,'Pokyny pro vyplnění'!$B$74:$K$118,'Pokyny pro vyplnění'!$B$121:$K$190,'Pokyny pro vyplnění'!$B$198:$K$218</definedName>
    <definedName name="_xlnm.Print_Area" localSheetId="0">'Rekapitulace stavby'!$D$4:$AO$36,'Rekapitulace stavby'!$C$42:$AQ$58</definedName>
    <definedName name="_xlnm.Print_Area" localSheetId="3">'VON - vedlejší a ostatní ...'!$C$4:$J$39,'VON - vedlejší a ostatní ...'!$C$45:$J$65,'VON - vedlejší a ostatní ...'!$C$71:$K$95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7" i="4" l="1"/>
  <c r="J36" i="4"/>
  <c r="AY57" i="1"/>
  <c r="J35" i="4"/>
  <c r="AX57" i="1"/>
  <c r="BI95" i="4"/>
  <c r="BH95" i="4"/>
  <c r="BG95" i="4"/>
  <c r="BF95" i="4"/>
  <c r="T95" i="4"/>
  <c r="T94" i="4" s="1"/>
  <c r="R95" i="4"/>
  <c r="R94" i="4" s="1"/>
  <c r="P95" i="4"/>
  <c r="P94" i="4" s="1"/>
  <c r="BK95" i="4"/>
  <c r="BK94" i="4" s="1"/>
  <c r="J94" i="4" s="1"/>
  <c r="J64" i="4" s="1"/>
  <c r="J95" i="4"/>
  <c r="BE95" i="4"/>
  <c r="BI93" i="4"/>
  <c r="BH93" i="4"/>
  <c r="BG93" i="4"/>
  <c r="BF93" i="4"/>
  <c r="T93" i="4"/>
  <c r="T92" i="4" s="1"/>
  <c r="R93" i="4"/>
  <c r="R92" i="4" s="1"/>
  <c r="P93" i="4"/>
  <c r="P92" i="4" s="1"/>
  <c r="BK93" i="4"/>
  <c r="BK92" i="4" s="1"/>
  <c r="J92" i="4" s="1"/>
  <c r="J63" i="4" s="1"/>
  <c r="J93" i="4"/>
  <c r="BE93" i="4" s="1"/>
  <c r="BI91" i="4"/>
  <c r="BH91" i="4"/>
  <c r="BG91" i="4"/>
  <c r="BF91" i="4"/>
  <c r="T91" i="4"/>
  <c r="T90" i="4" s="1"/>
  <c r="R91" i="4"/>
  <c r="R90" i="4" s="1"/>
  <c r="P91" i="4"/>
  <c r="P90" i="4" s="1"/>
  <c r="BK91" i="4"/>
  <c r="BK90" i="4" s="1"/>
  <c r="J91" i="4"/>
  <c r="BE91" i="4"/>
  <c r="BI89" i="4"/>
  <c r="BH89" i="4"/>
  <c r="BG89" i="4"/>
  <c r="BF89" i="4"/>
  <c r="T89" i="4"/>
  <c r="R89" i="4"/>
  <c r="P89" i="4"/>
  <c r="BK89" i="4"/>
  <c r="J89" i="4"/>
  <c r="BE89" i="4" s="1"/>
  <c r="BI88" i="4"/>
  <c r="BH88" i="4"/>
  <c r="BG88" i="4"/>
  <c r="BF88" i="4"/>
  <c r="T88" i="4"/>
  <c r="R88" i="4"/>
  <c r="P88" i="4"/>
  <c r="BK88" i="4"/>
  <c r="J88" i="4"/>
  <c r="BE88" i="4" s="1"/>
  <c r="BI87" i="4"/>
  <c r="F37" i="4" s="1"/>
  <c r="BD57" i="1" s="1"/>
  <c r="BH87" i="4"/>
  <c r="F36" i="4"/>
  <c r="BC57" i="1" s="1"/>
  <c r="BG87" i="4"/>
  <c r="F35" i="4" s="1"/>
  <c r="BB57" i="1" s="1"/>
  <c r="BF87" i="4"/>
  <c r="J34" i="4" s="1"/>
  <c r="AW57" i="1" s="1"/>
  <c r="F34" i="4"/>
  <c r="BA57" i="1" s="1"/>
  <c r="T87" i="4"/>
  <c r="T86" i="4" s="1"/>
  <c r="R87" i="4"/>
  <c r="R86" i="4" s="1"/>
  <c r="R85" i="4" s="1"/>
  <c r="R84" i="4" s="1"/>
  <c r="P87" i="4"/>
  <c r="P86" i="4" s="1"/>
  <c r="BK87" i="4"/>
  <c r="BK86" i="4" s="1"/>
  <c r="J86" i="4" s="1"/>
  <c r="J61" i="4" s="1"/>
  <c r="J87" i="4"/>
  <c r="BE87" i="4"/>
  <c r="J80" i="4"/>
  <c r="F78" i="4"/>
  <c r="E76" i="4"/>
  <c r="J54" i="4"/>
  <c r="F52" i="4"/>
  <c r="E50" i="4"/>
  <c r="J24" i="4"/>
  <c r="E24" i="4"/>
  <c r="J81" i="4"/>
  <c r="J55" i="4"/>
  <c r="J23" i="4"/>
  <c r="J18" i="4"/>
  <c r="E18" i="4"/>
  <c r="F81" i="4" s="1"/>
  <c r="J17" i="4"/>
  <c r="J15" i="4"/>
  <c r="E15" i="4"/>
  <c r="F80" i="4"/>
  <c r="F54" i="4"/>
  <c r="J14" i="4"/>
  <c r="J12" i="4"/>
  <c r="J78" i="4"/>
  <c r="J52" i="4"/>
  <c r="E7" i="4"/>
  <c r="E74" i="4" s="1"/>
  <c r="E48" i="4"/>
  <c r="J37" i="3"/>
  <c r="J36" i="3"/>
  <c r="AY56" i="1" s="1"/>
  <c r="J35" i="3"/>
  <c r="AX56" i="1" s="1"/>
  <c r="BI173" i="3"/>
  <c r="BH173" i="3"/>
  <c r="BG173" i="3"/>
  <c r="BF173" i="3"/>
  <c r="T173" i="3"/>
  <c r="T172" i="3" s="1"/>
  <c r="R173" i="3"/>
  <c r="R172" i="3" s="1"/>
  <c r="P173" i="3"/>
  <c r="P172" i="3" s="1"/>
  <c r="BK173" i="3"/>
  <c r="BK172" i="3" s="1"/>
  <c r="J172" i="3" s="1"/>
  <c r="J67" i="3" s="1"/>
  <c r="J173" i="3"/>
  <c r="BE173" i="3"/>
  <c r="BI171" i="3"/>
  <c r="BH171" i="3"/>
  <c r="BG171" i="3"/>
  <c r="BF171" i="3"/>
  <c r="T171" i="3"/>
  <c r="R171" i="3"/>
  <c r="P171" i="3"/>
  <c r="BK171" i="3"/>
  <c r="J171" i="3"/>
  <c r="BE171" i="3" s="1"/>
  <c r="BI168" i="3"/>
  <c r="BH168" i="3"/>
  <c r="BG168" i="3"/>
  <c r="BF168" i="3"/>
  <c r="T168" i="3"/>
  <c r="R168" i="3"/>
  <c r="P168" i="3"/>
  <c r="BK168" i="3"/>
  <c r="J168" i="3"/>
  <c r="BE168" i="3" s="1"/>
  <c r="BI166" i="3"/>
  <c r="BH166" i="3"/>
  <c r="BG166" i="3"/>
  <c r="BF166" i="3"/>
  <c r="T166" i="3"/>
  <c r="R166" i="3"/>
  <c r="R165" i="3" s="1"/>
  <c r="P166" i="3"/>
  <c r="BK166" i="3"/>
  <c r="BK165" i="3" s="1"/>
  <c r="J165" i="3" s="1"/>
  <c r="J66" i="3" s="1"/>
  <c r="J166" i="3"/>
  <c r="BE166" i="3" s="1"/>
  <c r="BI162" i="3"/>
  <c r="BH162" i="3"/>
  <c r="BG162" i="3"/>
  <c r="BF162" i="3"/>
  <c r="T162" i="3"/>
  <c r="R162" i="3"/>
  <c r="P162" i="3"/>
  <c r="BK162" i="3"/>
  <c r="J162" i="3"/>
  <c r="BE162" i="3" s="1"/>
  <c r="BI159" i="3"/>
  <c r="BH159" i="3"/>
  <c r="BG159" i="3"/>
  <c r="BF159" i="3"/>
  <c r="T159" i="3"/>
  <c r="R159" i="3"/>
  <c r="R158" i="3" s="1"/>
  <c r="P159" i="3"/>
  <c r="BK159" i="3"/>
  <c r="BK158" i="3" s="1"/>
  <c r="J158" i="3" s="1"/>
  <c r="J65" i="3" s="1"/>
  <c r="J159" i="3"/>
  <c r="BE159" i="3"/>
  <c r="BI156" i="3"/>
  <c r="BH156" i="3"/>
  <c r="BG156" i="3"/>
  <c r="BF156" i="3"/>
  <c r="T156" i="3"/>
  <c r="T155" i="3" s="1"/>
  <c r="R156" i="3"/>
  <c r="R155" i="3" s="1"/>
  <c r="P156" i="3"/>
  <c r="P155" i="3" s="1"/>
  <c r="BK156" i="3"/>
  <c r="BK155" i="3" s="1"/>
  <c r="J155" i="3" s="1"/>
  <c r="J64" i="3" s="1"/>
  <c r="J156" i="3"/>
  <c r="BE156" i="3"/>
  <c r="BI152" i="3"/>
  <c r="BH152" i="3"/>
  <c r="BG152" i="3"/>
  <c r="BF152" i="3"/>
  <c r="T152" i="3"/>
  <c r="R152" i="3"/>
  <c r="P152" i="3"/>
  <c r="BK152" i="3"/>
  <c r="J152" i="3"/>
  <c r="BE152" i="3" s="1"/>
  <c r="BI149" i="3"/>
  <c r="BH149" i="3"/>
  <c r="BG149" i="3"/>
  <c r="BF149" i="3"/>
  <c r="T149" i="3"/>
  <c r="R149" i="3"/>
  <c r="P149" i="3"/>
  <c r="BK149" i="3"/>
  <c r="J149" i="3"/>
  <c r="BE149" i="3" s="1"/>
  <c r="BI146" i="3"/>
  <c r="BH146" i="3"/>
  <c r="BG146" i="3"/>
  <c r="BF146" i="3"/>
  <c r="T146" i="3"/>
  <c r="R146" i="3"/>
  <c r="P146" i="3"/>
  <c r="BK146" i="3"/>
  <c r="J146" i="3"/>
  <c r="BE146" i="3" s="1"/>
  <c r="BI143" i="3"/>
  <c r="BH143" i="3"/>
  <c r="BG143" i="3"/>
  <c r="BF143" i="3"/>
  <c r="T143" i="3"/>
  <c r="R143" i="3"/>
  <c r="P143" i="3"/>
  <c r="BK143" i="3"/>
  <c r="J143" i="3"/>
  <c r="BE143" i="3" s="1"/>
  <c r="BI141" i="3"/>
  <c r="BH141" i="3"/>
  <c r="BG141" i="3"/>
  <c r="BF141" i="3"/>
  <c r="T141" i="3"/>
  <c r="R141" i="3"/>
  <c r="R140" i="3" s="1"/>
  <c r="P141" i="3"/>
  <c r="BK141" i="3"/>
  <c r="J141" i="3"/>
  <c r="BE141" i="3"/>
  <c r="BI137" i="3"/>
  <c r="BH137" i="3"/>
  <c r="BG137" i="3"/>
  <c r="BF137" i="3"/>
  <c r="T137" i="3"/>
  <c r="R137" i="3"/>
  <c r="P137" i="3"/>
  <c r="BK137" i="3"/>
  <c r="J137" i="3"/>
  <c r="BE137" i="3" s="1"/>
  <c r="BI135" i="3"/>
  <c r="BH135" i="3"/>
  <c r="BG135" i="3"/>
  <c r="BF135" i="3"/>
  <c r="T135" i="3"/>
  <c r="R135" i="3"/>
  <c r="P135" i="3"/>
  <c r="BK135" i="3"/>
  <c r="J135" i="3"/>
  <c r="BE135" i="3" s="1"/>
  <c r="BI132" i="3"/>
  <c r="BH132" i="3"/>
  <c r="BG132" i="3"/>
  <c r="BF132" i="3"/>
  <c r="T132" i="3"/>
  <c r="R132" i="3"/>
  <c r="P132" i="3"/>
  <c r="BK132" i="3"/>
  <c r="J132" i="3"/>
  <c r="BE132" i="3" s="1"/>
  <c r="BI129" i="3"/>
  <c r="BH129" i="3"/>
  <c r="BG129" i="3"/>
  <c r="BF129" i="3"/>
  <c r="T129" i="3"/>
  <c r="R129" i="3"/>
  <c r="P129" i="3"/>
  <c r="BK129" i="3"/>
  <c r="J129" i="3"/>
  <c r="BE129" i="3" s="1"/>
  <c r="BI126" i="3"/>
  <c r="BH126" i="3"/>
  <c r="BG126" i="3"/>
  <c r="BF126" i="3"/>
  <c r="T126" i="3"/>
  <c r="T125" i="3" s="1"/>
  <c r="R126" i="3"/>
  <c r="R125" i="3" s="1"/>
  <c r="P126" i="3"/>
  <c r="P125" i="3" s="1"/>
  <c r="BK126" i="3"/>
  <c r="BK125" i="3" s="1"/>
  <c r="J125" i="3" s="1"/>
  <c r="J62" i="3" s="1"/>
  <c r="J126" i="3"/>
  <c r="BE126" i="3" s="1"/>
  <c r="BI122" i="3"/>
  <c r="BH122" i="3"/>
  <c r="BG122" i="3"/>
  <c r="BF122" i="3"/>
  <c r="T122" i="3"/>
  <c r="R122" i="3"/>
  <c r="P122" i="3"/>
  <c r="BK122" i="3"/>
  <c r="J122" i="3"/>
  <c r="BE122" i="3" s="1"/>
  <c r="BI119" i="3"/>
  <c r="BH119" i="3"/>
  <c r="BG119" i="3"/>
  <c r="BF119" i="3"/>
  <c r="T119" i="3"/>
  <c r="R119" i="3"/>
  <c r="P119" i="3"/>
  <c r="BK119" i="3"/>
  <c r="J119" i="3"/>
  <c r="BE119" i="3" s="1"/>
  <c r="BI116" i="3"/>
  <c r="BH116" i="3"/>
  <c r="BG116" i="3"/>
  <c r="BF116" i="3"/>
  <c r="T116" i="3"/>
  <c r="R116" i="3"/>
  <c r="P116" i="3"/>
  <c r="BK116" i="3"/>
  <c r="J116" i="3"/>
  <c r="BE116" i="3" s="1"/>
  <c r="BI114" i="3"/>
  <c r="BH114" i="3"/>
  <c r="BG114" i="3"/>
  <c r="BF114" i="3"/>
  <c r="T114" i="3"/>
  <c r="R114" i="3"/>
  <c r="P114" i="3"/>
  <c r="BK114" i="3"/>
  <c r="J114" i="3"/>
  <c r="BE114" i="3" s="1"/>
  <c r="BI111" i="3"/>
  <c r="BH111" i="3"/>
  <c r="BG111" i="3"/>
  <c r="BF111" i="3"/>
  <c r="T111" i="3"/>
  <c r="R111" i="3"/>
  <c r="P111" i="3"/>
  <c r="BK111" i="3"/>
  <c r="J111" i="3"/>
  <c r="BE111" i="3"/>
  <c r="BI108" i="3"/>
  <c r="BH108" i="3"/>
  <c r="BG108" i="3"/>
  <c r="BF108" i="3"/>
  <c r="T108" i="3"/>
  <c r="R108" i="3"/>
  <c r="P108" i="3"/>
  <c r="BK108" i="3"/>
  <c r="J108" i="3"/>
  <c r="BE108" i="3"/>
  <c r="BI106" i="3"/>
  <c r="BH106" i="3"/>
  <c r="BG106" i="3"/>
  <c r="BF106" i="3"/>
  <c r="T106" i="3"/>
  <c r="R106" i="3"/>
  <c r="P106" i="3"/>
  <c r="BK106" i="3"/>
  <c r="J106" i="3"/>
  <c r="BE106" i="3"/>
  <c r="BI101" i="3"/>
  <c r="BH101" i="3"/>
  <c r="BG101" i="3"/>
  <c r="BF101" i="3"/>
  <c r="T101" i="3"/>
  <c r="R101" i="3"/>
  <c r="P101" i="3"/>
  <c r="BK101" i="3"/>
  <c r="J101" i="3"/>
  <c r="BE101" i="3"/>
  <c r="BI99" i="3"/>
  <c r="BH99" i="3"/>
  <c r="BG99" i="3"/>
  <c r="BF99" i="3"/>
  <c r="T99" i="3"/>
  <c r="R99" i="3"/>
  <c r="P99" i="3"/>
  <c r="BK99" i="3"/>
  <c r="J99" i="3"/>
  <c r="BE99" i="3"/>
  <c r="BI96" i="3"/>
  <c r="BH96" i="3"/>
  <c r="BG96" i="3"/>
  <c r="BF96" i="3"/>
  <c r="T96" i="3"/>
  <c r="R96" i="3"/>
  <c r="P96" i="3"/>
  <c r="BK96" i="3"/>
  <c r="J96" i="3"/>
  <c r="BE96" i="3"/>
  <c r="BI93" i="3"/>
  <c r="BH93" i="3"/>
  <c r="BG93" i="3"/>
  <c r="BF93" i="3"/>
  <c r="T93" i="3"/>
  <c r="R93" i="3"/>
  <c r="P93" i="3"/>
  <c r="BK93" i="3"/>
  <c r="J93" i="3"/>
  <c r="BE93" i="3"/>
  <c r="BI90" i="3"/>
  <c r="F37" i="3" s="1"/>
  <c r="BD56" i="1" s="1"/>
  <c r="BH90" i="3"/>
  <c r="F36" i="3" s="1"/>
  <c r="BC56" i="1" s="1"/>
  <c r="BG90" i="3"/>
  <c r="BF90" i="3"/>
  <c r="T90" i="3"/>
  <c r="T89" i="3"/>
  <c r="R90" i="3"/>
  <c r="R89" i="3"/>
  <c r="R88" i="3" s="1"/>
  <c r="R87" i="3" s="1"/>
  <c r="P90" i="3"/>
  <c r="P89" i="3"/>
  <c r="BK90" i="3"/>
  <c r="BK89" i="3" s="1"/>
  <c r="J90" i="3"/>
  <c r="BE90" i="3" s="1"/>
  <c r="J83" i="3"/>
  <c r="F81" i="3"/>
  <c r="E79" i="3"/>
  <c r="J54" i="3"/>
  <c r="F52" i="3"/>
  <c r="E50" i="3"/>
  <c r="J24" i="3"/>
  <c r="E24" i="3"/>
  <c r="J84" i="3" s="1"/>
  <c r="J55" i="3"/>
  <c r="J23" i="3"/>
  <c r="J18" i="3"/>
  <c r="E18" i="3"/>
  <c r="F84" i="3"/>
  <c r="F55" i="3"/>
  <c r="J17" i="3"/>
  <c r="J15" i="3"/>
  <c r="E15" i="3"/>
  <c r="F83" i="3" s="1"/>
  <c r="F54" i="3"/>
  <c r="J14" i="3"/>
  <c r="J12" i="3"/>
  <c r="J81" i="3" s="1"/>
  <c r="J52" i="3"/>
  <c r="E7" i="3"/>
  <c r="E77" i="3"/>
  <c r="E48" i="3"/>
  <c r="J37" i="2"/>
  <c r="J36" i="2"/>
  <c r="AY55" i="1"/>
  <c r="J35" i="2"/>
  <c r="AX55" i="1"/>
  <c r="BI229" i="2"/>
  <c r="BH229" i="2"/>
  <c r="BG229" i="2"/>
  <c r="BF229" i="2"/>
  <c r="T229" i="2"/>
  <c r="R229" i="2"/>
  <c r="P229" i="2"/>
  <c r="BK229" i="2"/>
  <c r="J229" i="2"/>
  <c r="BE229" i="2"/>
  <c r="BI227" i="2"/>
  <c r="BH227" i="2"/>
  <c r="BG227" i="2"/>
  <c r="BF227" i="2"/>
  <c r="T227" i="2"/>
  <c r="R227" i="2"/>
  <c r="P227" i="2"/>
  <c r="BK227" i="2"/>
  <c r="J227" i="2"/>
  <c r="BE227" i="2" s="1"/>
  <c r="BI225" i="2"/>
  <c r="BH225" i="2"/>
  <c r="BG225" i="2"/>
  <c r="BF225" i="2"/>
  <c r="T225" i="2"/>
  <c r="R225" i="2"/>
  <c r="P225" i="2"/>
  <c r="BK225" i="2"/>
  <c r="J225" i="2"/>
  <c r="BE225" i="2"/>
  <c r="BI223" i="2"/>
  <c r="BH223" i="2"/>
  <c r="BG223" i="2"/>
  <c r="BF223" i="2"/>
  <c r="T223" i="2"/>
  <c r="R223" i="2"/>
  <c r="P223" i="2"/>
  <c r="BK223" i="2"/>
  <c r="J223" i="2"/>
  <c r="BE223" i="2"/>
  <c r="BI221" i="2"/>
  <c r="BH221" i="2"/>
  <c r="BG221" i="2"/>
  <c r="BF221" i="2"/>
  <c r="T221" i="2"/>
  <c r="R221" i="2"/>
  <c r="P221" i="2"/>
  <c r="BK221" i="2"/>
  <c r="J221" i="2"/>
  <c r="BE221" i="2"/>
  <c r="BI219" i="2"/>
  <c r="BH219" i="2"/>
  <c r="BG219" i="2"/>
  <c r="BF219" i="2"/>
  <c r="T219" i="2"/>
  <c r="R219" i="2"/>
  <c r="P219" i="2"/>
  <c r="BK219" i="2"/>
  <c r="J219" i="2"/>
  <c r="BE219" i="2"/>
  <c r="BI217" i="2"/>
  <c r="BH217" i="2"/>
  <c r="BG217" i="2"/>
  <c r="BF217" i="2"/>
  <c r="T217" i="2"/>
  <c r="R217" i="2"/>
  <c r="P217" i="2"/>
  <c r="BK217" i="2"/>
  <c r="J217" i="2"/>
  <c r="BE217" i="2"/>
  <c r="BI215" i="2"/>
  <c r="BH215" i="2"/>
  <c r="BG215" i="2"/>
  <c r="BF215" i="2"/>
  <c r="T215" i="2"/>
  <c r="T214" i="2"/>
  <c r="T213" i="2" s="1"/>
  <c r="R215" i="2"/>
  <c r="R214" i="2" s="1"/>
  <c r="R213" i="2" s="1"/>
  <c r="P215" i="2"/>
  <c r="P214" i="2"/>
  <c r="P213" i="2" s="1"/>
  <c r="BK215" i="2"/>
  <c r="BK214" i="2" s="1"/>
  <c r="J215" i="2"/>
  <c r="BE215" i="2"/>
  <c r="BI212" i="2"/>
  <c r="BH212" i="2"/>
  <c r="BG212" i="2"/>
  <c r="BF212" i="2"/>
  <c r="T212" i="2"/>
  <c r="T211" i="2"/>
  <c r="R212" i="2"/>
  <c r="R211" i="2"/>
  <c r="P212" i="2"/>
  <c r="P211" i="2"/>
  <c r="BK212" i="2"/>
  <c r="BK211" i="2" s="1"/>
  <c r="J211" i="2" s="1"/>
  <c r="J68" i="2" s="1"/>
  <c r="J212" i="2"/>
  <c r="BE212" i="2" s="1"/>
  <c r="BI209" i="2"/>
  <c r="BH209" i="2"/>
  <c r="BG209" i="2"/>
  <c r="BF209" i="2"/>
  <c r="T209" i="2"/>
  <c r="R209" i="2"/>
  <c r="P209" i="2"/>
  <c r="BK209" i="2"/>
  <c r="J209" i="2"/>
  <c r="BE209" i="2"/>
  <c r="BI207" i="2"/>
  <c r="BH207" i="2"/>
  <c r="BG207" i="2"/>
  <c r="BF207" i="2"/>
  <c r="T207" i="2"/>
  <c r="R207" i="2"/>
  <c r="P207" i="2"/>
  <c r="BK207" i="2"/>
  <c r="J207" i="2"/>
  <c r="BE207" i="2"/>
  <c r="BI205" i="2"/>
  <c r="BH205" i="2"/>
  <c r="BG205" i="2"/>
  <c r="BF205" i="2"/>
  <c r="T205" i="2"/>
  <c r="R205" i="2"/>
  <c r="P205" i="2"/>
  <c r="BK205" i="2"/>
  <c r="J205" i="2"/>
  <c r="BE205" i="2"/>
  <c r="BI203" i="2"/>
  <c r="BH203" i="2"/>
  <c r="BG203" i="2"/>
  <c r="BF203" i="2"/>
  <c r="T203" i="2"/>
  <c r="R203" i="2"/>
  <c r="P203" i="2"/>
  <c r="BK203" i="2"/>
  <c r="J203" i="2"/>
  <c r="BE203" i="2"/>
  <c r="BI200" i="2"/>
  <c r="BH200" i="2"/>
  <c r="BG200" i="2"/>
  <c r="BF200" i="2"/>
  <c r="T200" i="2"/>
  <c r="R200" i="2"/>
  <c r="P200" i="2"/>
  <c r="BK200" i="2"/>
  <c r="J200" i="2"/>
  <c r="BE200" i="2"/>
  <c r="BI197" i="2"/>
  <c r="BH197" i="2"/>
  <c r="BG197" i="2"/>
  <c r="BF197" i="2"/>
  <c r="T197" i="2"/>
  <c r="R197" i="2"/>
  <c r="P197" i="2"/>
  <c r="BK197" i="2"/>
  <c r="J197" i="2"/>
  <c r="BE197" i="2"/>
  <c r="BI194" i="2"/>
  <c r="BH194" i="2"/>
  <c r="BG194" i="2"/>
  <c r="BF194" i="2"/>
  <c r="T194" i="2"/>
  <c r="R194" i="2"/>
  <c r="P194" i="2"/>
  <c r="BK194" i="2"/>
  <c r="J194" i="2"/>
  <c r="BE194" i="2"/>
  <c r="BI191" i="2"/>
  <c r="BH191" i="2"/>
  <c r="BG191" i="2"/>
  <c r="BF191" i="2"/>
  <c r="T191" i="2"/>
  <c r="R191" i="2"/>
  <c r="P191" i="2"/>
  <c r="BK191" i="2"/>
  <c r="J191" i="2"/>
  <c r="BE191" i="2"/>
  <c r="BI188" i="2"/>
  <c r="BH188" i="2"/>
  <c r="BG188" i="2"/>
  <c r="BF188" i="2"/>
  <c r="T188" i="2"/>
  <c r="T187" i="2"/>
  <c r="R188" i="2"/>
  <c r="R187" i="2"/>
  <c r="P188" i="2"/>
  <c r="P187" i="2"/>
  <c r="BK188" i="2"/>
  <c r="BK187" i="2" s="1"/>
  <c r="J187" i="2" s="1"/>
  <c r="J67" i="2" s="1"/>
  <c r="J188" i="2"/>
  <c r="BE188" i="2" s="1"/>
  <c r="BI185" i="2"/>
  <c r="BH185" i="2"/>
  <c r="BG185" i="2"/>
  <c r="BF185" i="2"/>
  <c r="T185" i="2"/>
  <c r="R185" i="2"/>
  <c r="P185" i="2"/>
  <c r="BK185" i="2"/>
  <c r="J185" i="2"/>
  <c r="BE185" i="2"/>
  <c r="BI182" i="2"/>
  <c r="BH182" i="2"/>
  <c r="BG182" i="2"/>
  <c r="BF182" i="2"/>
  <c r="T182" i="2"/>
  <c r="R182" i="2"/>
  <c r="P182" i="2"/>
  <c r="BK182" i="2"/>
  <c r="J182" i="2"/>
  <c r="BE182" i="2"/>
  <c r="BI180" i="2"/>
  <c r="BH180" i="2"/>
  <c r="BG180" i="2"/>
  <c r="BF180" i="2"/>
  <c r="T180" i="2"/>
  <c r="R180" i="2"/>
  <c r="P180" i="2"/>
  <c r="BK180" i="2"/>
  <c r="J180" i="2"/>
  <c r="BE180" i="2" s="1"/>
  <c r="BI178" i="2"/>
  <c r="BH178" i="2"/>
  <c r="BG178" i="2"/>
  <c r="BF178" i="2"/>
  <c r="T178" i="2"/>
  <c r="R178" i="2"/>
  <c r="P178" i="2"/>
  <c r="BK178" i="2"/>
  <c r="J178" i="2"/>
  <c r="BE178" i="2" s="1"/>
  <c r="BI177" i="2"/>
  <c r="BH177" i="2"/>
  <c r="BG177" i="2"/>
  <c r="BF177" i="2"/>
  <c r="T177" i="2"/>
  <c r="R177" i="2"/>
  <c r="P177" i="2"/>
  <c r="BK177" i="2"/>
  <c r="J177" i="2"/>
  <c r="BE177" i="2" s="1"/>
  <c r="BI174" i="2"/>
  <c r="BH174" i="2"/>
  <c r="BG174" i="2"/>
  <c r="BF174" i="2"/>
  <c r="T174" i="2"/>
  <c r="T173" i="2"/>
  <c r="R174" i="2"/>
  <c r="R173" i="2"/>
  <c r="P174" i="2"/>
  <c r="P173" i="2"/>
  <c r="BK174" i="2"/>
  <c r="BK173" i="2" s="1"/>
  <c r="J173" i="2" s="1"/>
  <c r="J66" i="2" s="1"/>
  <c r="J174" i="2"/>
  <c r="BE174" i="2" s="1"/>
  <c r="BI171" i="2"/>
  <c r="BH171" i="2"/>
  <c r="BG171" i="2"/>
  <c r="BF171" i="2"/>
  <c r="T171" i="2"/>
  <c r="R171" i="2"/>
  <c r="P171" i="2"/>
  <c r="BK171" i="2"/>
  <c r="J171" i="2"/>
  <c r="BE171" i="2"/>
  <c r="BI168" i="2"/>
  <c r="BH168" i="2"/>
  <c r="BG168" i="2"/>
  <c r="BF168" i="2"/>
  <c r="T168" i="2"/>
  <c r="R168" i="2"/>
  <c r="P168" i="2"/>
  <c r="BK168" i="2"/>
  <c r="J168" i="2"/>
  <c r="BE168" i="2"/>
  <c r="BI165" i="2"/>
  <c r="BH165" i="2"/>
  <c r="BG165" i="2"/>
  <c r="BF165" i="2"/>
  <c r="T165" i="2"/>
  <c r="R165" i="2"/>
  <c r="P165" i="2"/>
  <c r="BK165" i="2"/>
  <c r="J165" i="2"/>
  <c r="BE165" i="2"/>
  <c r="BI162" i="2"/>
  <c r="BH162" i="2"/>
  <c r="BG162" i="2"/>
  <c r="BF162" i="2"/>
  <c r="T162" i="2"/>
  <c r="R162" i="2"/>
  <c r="P162" i="2"/>
  <c r="BK162" i="2"/>
  <c r="J162" i="2"/>
  <c r="BE162" i="2"/>
  <c r="BI159" i="2"/>
  <c r="BH159" i="2"/>
  <c r="BG159" i="2"/>
  <c r="BF159" i="2"/>
  <c r="T159" i="2"/>
  <c r="T158" i="2"/>
  <c r="R159" i="2"/>
  <c r="R158" i="2"/>
  <c r="P159" i="2"/>
  <c r="P158" i="2"/>
  <c r="BK159" i="2"/>
  <c r="BK158" i="2"/>
  <c r="J158" i="2" s="1"/>
  <c r="J65" i="2" s="1"/>
  <c r="J159" i="2"/>
  <c r="BE159" i="2" s="1"/>
  <c r="BI155" i="2"/>
  <c r="BH155" i="2"/>
  <c r="BG155" i="2"/>
  <c r="BF155" i="2"/>
  <c r="T155" i="2"/>
  <c r="R155" i="2"/>
  <c r="P155" i="2"/>
  <c r="BK155" i="2"/>
  <c r="J155" i="2"/>
  <c r="BE155" i="2"/>
  <c r="BI152" i="2"/>
  <c r="BH152" i="2"/>
  <c r="BG152" i="2"/>
  <c r="BF152" i="2"/>
  <c r="T152" i="2"/>
  <c r="T151" i="2"/>
  <c r="R152" i="2"/>
  <c r="R151" i="2"/>
  <c r="P152" i="2"/>
  <c r="P151" i="2"/>
  <c r="BK152" i="2"/>
  <c r="BK151" i="2" s="1"/>
  <c r="J151" i="2" s="1"/>
  <c r="J64" i="2" s="1"/>
  <c r="J152" i="2"/>
  <c r="BE152" i="2" s="1"/>
  <c r="BI148" i="2"/>
  <c r="BH148" i="2"/>
  <c r="BG148" i="2"/>
  <c r="BF148" i="2"/>
  <c r="T148" i="2"/>
  <c r="R148" i="2"/>
  <c r="P148" i="2"/>
  <c r="BK148" i="2"/>
  <c r="BK136" i="2" s="1"/>
  <c r="J136" i="2" s="1"/>
  <c r="J63" i="2" s="1"/>
  <c r="J148" i="2"/>
  <c r="BE148" i="2"/>
  <c r="BI145" i="2"/>
  <c r="BH145" i="2"/>
  <c r="BG145" i="2"/>
  <c r="BF145" i="2"/>
  <c r="T145" i="2"/>
  <c r="R145" i="2"/>
  <c r="P145" i="2"/>
  <c r="BK145" i="2"/>
  <c r="J145" i="2"/>
  <c r="BE145" i="2"/>
  <c r="BI142" i="2"/>
  <c r="BH142" i="2"/>
  <c r="BG142" i="2"/>
  <c r="BF142" i="2"/>
  <c r="T142" i="2"/>
  <c r="R142" i="2"/>
  <c r="P142" i="2"/>
  <c r="BK142" i="2"/>
  <c r="J142" i="2"/>
  <c r="BE142" i="2"/>
  <c r="BI140" i="2"/>
  <c r="BH140" i="2"/>
  <c r="BG140" i="2"/>
  <c r="BF140" i="2"/>
  <c r="T140" i="2"/>
  <c r="R140" i="2"/>
  <c r="P140" i="2"/>
  <c r="BK140" i="2"/>
  <c r="J140" i="2"/>
  <c r="BE140" i="2"/>
  <c r="BI137" i="2"/>
  <c r="BH137" i="2"/>
  <c r="BG137" i="2"/>
  <c r="BF137" i="2"/>
  <c r="T137" i="2"/>
  <c r="T136" i="2"/>
  <c r="R137" i="2"/>
  <c r="R136" i="2"/>
  <c r="P137" i="2"/>
  <c r="P136" i="2"/>
  <c r="BK137" i="2"/>
  <c r="J137" i="2"/>
  <c r="BE137" i="2" s="1"/>
  <c r="BI133" i="2"/>
  <c r="BH133" i="2"/>
  <c r="BG133" i="2"/>
  <c r="BF133" i="2"/>
  <c r="T133" i="2"/>
  <c r="T132" i="2"/>
  <c r="R133" i="2"/>
  <c r="R132" i="2"/>
  <c r="P133" i="2"/>
  <c r="P132" i="2"/>
  <c r="BK133" i="2"/>
  <c r="BK132" i="2" s="1"/>
  <c r="J132" i="2" s="1"/>
  <c r="J62" i="2" s="1"/>
  <c r="J133" i="2"/>
  <c r="BE133" i="2" s="1"/>
  <c r="BI129" i="2"/>
  <c r="BH129" i="2"/>
  <c r="BG129" i="2"/>
  <c r="BF129" i="2"/>
  <c r="T129" i="2"/>
  <c r="R129" i="2"/>
  <c r="P129" i="2"/>
  <c r="BK129" i="2"/>
  <c r="J129" i="2"/>
  <c r="BE129" i="2"/>
  <c r="BI127" i="2"/>
  <c r="BH127" i="2"/>
  <c r="BG127" i="2"/>
  <c r="BF127" i="2"/>
  <c r="T127" i="2"/>
  <c r="R127" i="2"/>
  <c r="P127" i="2"/>
  <c r="BK127" i="2"/>
  <c r="J127" i="2"/>
  <c r="BE127" i="2"/>
  <c r="BI124" i="2"/>
  <c r="BH124" i="2"/>
  <c r="BG124" i="2"/>
  <c r="BF124" i="2"/>
  <c r="T124" i="2"/>
  <c r="R124" i="2"/>
  <c r="P124" i="2"/>
  <c r="BK124" i="2"/>
  <c r="J124" i="2"/>
  <c r="BE124" i="2"/>
  <c r="BI121" i="2"/>
  <c r="BH121" i="2"/>
  <c r="BG121" i="2"/>
  <c r="BF121" i="2"/>
  <c r="T121" i="2"/>
  <c r="R121" i="2"/>
  <c r="P121" i="2"/>
  <c r="BK121" i="2"/>
  <c r="J121" i="2"/>
  <c r="BE121" i="2"/>
  <c r="BI119" i="2"/>
  <c r="BH119" i="2"/>
  <c r="BG119" i="2"/>
  <c r="BF119" i="2"/>
  <c r="T119" i="2"/>
  <c r="R119" i="2"/>
  <c r="P119" i="2"/>
  <c r="BK119" i="2"/>
  <c r="J119" i="2"/>
  <c r="BE119" i="2"/>
  <c r="BI116" i="2"/>
  <c r="BH116" i="2"/>
  <c r="BG116" i="2"/>
  <c r="BF116" i="2"/>
  <c r="T116" i="2"/>
  <c r="R116" i="2"/>
  <c r="P116" i="2"/>
  <c r="BK116" i="2"/>
  <c r="J116" i="2"/>
  <c r="BE116" i="2"/>
  <c r="BI114" i="2"/>
  <c r="BH114" i="2"/>
  <c r="BG114" i="2"/>
  <c r="BF114" i="2"/>
  <c r="T114" i="2"/>
  <c r="R114" i="2"/>
  <c r="P114" i="2"/>
  <c r="BK114" i="2"/>
  <c r="J114" i="2"/>
  <c r="BE114" i="2"/>
  <c r="BI111" i="2"/>
  <c r="BH111" i="2"/>
  <c r="BG111" i="2"/>
  <c r="BF111" i="2"/>
  <c r="T111" i="2"/>
  <c r="R111" i="2"/>
  <c r="P111" i="2"/>
  <c r="BK111" i="2"/>
  <c r="J111" i="2"/>
  <c r="BE111" i="2"/>
  <c r="BI108" i="2"/>
  <c r="BH108" i="2"/>
  <c r="BG108" i="2"/>
  <c r="BF108" i="2"/>
  <c r="T108" i="2"/>
  <c r="R108" i="2"/>
  <c r="P108" i="2"/>
  <c r="BK108" i="2"/>
  <c r="J108" i="2"/>
  <c r="BE108" i="2"/>
  <c r="BI105" i="2"/>
  <c r="BH105" i="2"/>
  <c r="BG105" i="2"/>
  <c r="BF105" i="2"/>
  <c r="T105" i="2"/>
  <c r="R105" i="2"/>
  <c r="P105" i="2"/>
  <c r="BK105" i="2"/>
  <c r="J105" i="2"/>
  <c r="BE105" i="2"/>
  <c r="BI102" i="2"/>
  <c r="BH102" i="2"/>
  <c r="BG102" i="2"/>
  <c r="BF102" i="2"/>
  <c r="T102" i="2"/>
  <c r="R102" i="2"/>
  <c r="P102" i="2"/>
  <c r="BK102" i="2"/>
  <c r="J102" i="2"/>
  <c r="BE102" i="2"/>
  <c r="BI99" i="2"/>
  <c r="BH99" i="2"/>
  <c r="BG99" i="2"/>
  <c r="BF99" i="2"/>
  <c r="T99" i="2"/>
  <c r="R99" i="2"/>
  <c r="P99" i="2"/>
  <c r="BK99" i="2"/>
  <c r="J99" i="2"/>
  <c r="BE99" i="2"/>
  <c r="BI96" i="2"/>
  <c r="BH96" i="2"/>
  <c r="BG96" i="2"/>
  <c r="BF96" i="2"/>
  <c r="T96" i="2"/>
  <c r="R96" i="2"/>
  <c r="P96" i="2"/>
  <c r="BK96" i="2"/>
  <c r="J96" i="2"/>
  <c r="BE96" i="2"/>
  <c r="BI93" i="2"/>
  <c r="BH93" i="2"/>
  <c r="BG93" i="2"/>
  <c r="BF93" i="2"/>
  <c r="T93" i="2"/>
  <c r="T92" i="2"/>
  <c r="T91" i="2" s="1"/>
  <c r="T90" i="2" s="1"/>
  <c r="R93" i="2"/>
  <c r="R92" i="2"/>
  <c r="R91" i="2" s="1"/>
  <c r="R90" i="2" s="1"/>
  <c r="P93" i="2"/>
  <c r="P92" i="2"/>
  <c r="P91" i="2" s="1"/>
  <c r="P90" i="2" s="1"/>
  <c r="AU55" i="1" s="1"/>
  <c r="BK93" i="2"/>
  <c r="BK92" i="2" s="1"/>
  <c r="J93" i="2"/>
  <c r="BE93" i="2" s="1"/>
  <c r="J86" i="2"/>
  <c r="F84" i="2"/>
  <c r="E82" i="2"/>
  <c r="J54" i="2"/>
  <c r="F52" i="2"/>
  <c r="E50" i="2"/>
  <c r="J24" i="2"/>
  <c r="E24" i="2"/>
  <c r="J87" i="2" s="1"/>
  <c r="J55" i="2"/>
  <c r="J23" i="2"/>
  <c r="J18" i="2"/>
  <c r="E18" i="2"/>
  <c r="F87" i="2"/>
  <c r="F55" i="2"/>
  <c r="J17" i="2"/>
  <c r="J15" i="2"/>
  <c r="E15" i="2"/>
  <c r="F86" i="2" s="1"/>
  <c r="F54" i="2"/>
  <c r="J14" i="2"/>
  <c r="J12" i="2"/>
  <c r="J84" i="2" s="1"/>
  <c r="J52" i="2"/>
  <c r="E7" i="2"/>
  <c r="E80" i="2"/>
  <c r="E48" i="2"/>
  <c r="AS54" i="1"/>
  <c r="L50" i="1"/>
  <c r="AM50" i="1"/>
  <c r="AM49" i="1"/>
  <c r="L49" i="1"/>
  <c r="AM47" i="1"/>
  <c r="L47" i="1"/>
  <c r="L45" i="1"/>
  <c r="L44" i="1"/>
  <c r="F35" i="3" l="1"/>
  <c r="BB56" i="1" s="1"/>
  <c r="BK140" i="3"/>
  <c r="J140" i="3" s="1"/>
  <c r="J63" i="3" s="1"/>
  <c r="J34" i="3"/>
  <c r="AW56" i="1" s="1"/>
  <c r="F35" i="2"/>
  <c r="BB55" i="1" s="1"/>
  <c r="BB54" i="1" s="1"/>
  <c r="AX54" i="1" s="1"/>
  <c r="F37" i="2"/>
  <c r="BD55" i="1" s="1"/>
  <c r="BD54" i="1" s="1"/>
  <c r="W33" i="1" s="1"/>
  <c r="F36" i="2"/>
  <c r="BC55" i="1" s="1"/>
  <c r="BC54" i="1" s="1"/>
  <c r="AY54" i="1" s="1"/>
  <c r="J34" i="2"/>
  <c r="AW55" i="1" s="1"/>
  <c r="J33" i="2"/>
  <c r="AV55" i="1" s="1"/>
  <c r="F33" i="2"/>
  <c r="AZ55" i="1" s="1"/>
  <c r="J33" i="3"/>
  <c r="AV56" i="1" s="1"/>
  <c r="F33" i="3"/>
  <c r="AZ56" i="1" s="1"/>
  <c r="BK91" i="2"/>
  <c r="J92" i="2"/>
  <c r="J61" i="2" s="1"/>
  <c r="W31" i="1"/>
  <c r="BK213" i="2"/>
  <c r="J213" i="2" s="1"/>
  <c r="J69" i="2" s="1"/>
  <c r="J214" i="2"/>
  <c r="J70" i="2" s="1"/>
  <c r="BK88" i="3"/>
  <c r="J89" i="3"/>
  <c r="J61" i="3" s="1"/>
  <c r="F34" i="2"/>
  <c r="BA55" i="1" s="1"/>
  <c r="F34" i="3"/>
  <c r="BA56" i="1" s="1"/>
  <c r="P140" i="3"/>
  <c r="P88" i="3" s="1"/>
  <c r="P87" i="3" s="1"/>
  <c r="AU56" i="1" s="1"/>
  <c r="AU54" i="1" s="1"/>
  <c r="T140" i="3"/>
  <c r="T88" i="3" s="1"/>
  <c r="T87" i="3" s="1"/>
  <c r="P158" i="3"/>
  <c r="T158" i="3"/>
  <c r="P165" i="3"/>
  <c r="T165" i="3"/>
  <c r="F55" i="4"/>
  <c r="J33" i="4"/>
  <c r="AV57" i="1" s="1"/>
  <c r="AT57" i="1" s="1"/>
  <c r="P85" i="4"/>
  <c r="P84" i="4" s="1"/>
  <c r="AU57" i="1" s="1"/>
  <c r="T85" i="4"/>
  <c r="T84" i="4" s="1"/>
  <c r="J90" i="4"/>
  <c r="J62" i="4" s="1"/>
  <c r="BK85" i="4"/>
  <c r="F33" i="4"/>
  <c r="AZ57" i="1" s="1"/>
  <c r="AT56" i="1" l="1"/>
  <c r="W32" i="1"/>
  <c r="BA54" i="1"/>
  <c r="AW54" i="1" s="1"/>
  <c r="AK30" i="1" s="1"/>
  <c r="AT55" i="1"/>
  <c r="W30" i="1"/>
  <c r="BK87" i="3"/>
  <c r="J87" i="3" s="1"/>
  <c r="J88" i="3"/>
  <c r="J60" i="3" s="1"/>
  <c r="BK90" i="2"/>
  <c r="J90" i="2" s="1"/>
  <c r="J91" i="2"/>
  <c r="J60" i="2" s="1"/>
  <c r="AZ54" i="1"/>
  <c r="J85" i="4"/>
  <c r="J60" i="4" s="1"/>
  <c r="BK84" i="4"/>
  <c r="J84" i="4" s="1"/>
  <c r="J30" i="4" l="1"/>
  <c r="J59" i="4"/>
  <c r="W29" i="1"/>
  <c r="AV54" i="1"/>
  <c r="J59" i="2"/>
  <c r="J30" i="2"/>
  <c r="J59" i="3"/>
  <c r="J30" i="3"/>
  <c r="AG56" i="1" l="1"/>
  <c r="AN56" i="1" s="1"/>
  <c r="J39" i="3"/>
  <c r="AG55" i="1"/>
  <c r="J39" i="2"/>
  <c r="AK29" i="1"/>
  <c r="AT54" i="1"/>
  <c r="J39" i="4"/>
  <c r="AG57" i="1"/>
  <c r="AN57" i="1" s="1"/>
  <c r="AG54" i="1" l="1"/>
  <c r="AN55" i="1"/>
  <c r="AN54" i="1" l="1"/>
  <c r="AK26" i="1"/>
  <c r="AK35" i="1" s="1"/>
</calcChain>
</file>

<file path=xl/sharedStrings.xml><?xml version="1.0" encoding="utf-8"?>
<sst xmlns="http://schemas.openxmlformats.org/spreadsheetml/2006/main" count="3235" uniqueCount="729">
  <si>
    <t>Export Komplet</t>
  </si>
  <si>
    <t>VZ</t>
  </si>
  <si>
    <t>2.0</t>
  </si>
  <si>
    <t/>
  </si>
  <si>
    <t>False</t>
  </si>
  <si>
    <t>{1655b4ce-cf89-4de6-a2ac-1b98c9bb906f}</t>
  </si>
  <si>
    <t>&gt;&gt;  skryté sloupce  &lt;&lt;</t>
  </si>
  <si>
    <t>0,01</t>
  </si>
  <si>
    <t>21</t>
  </si>
  <si>
    <t>15</t>
  </si>
  <si>
    <t>REKAPITULACE STAVBY</t>
  </si>
  <si>
    <t>v ---  níže se nacházejí doplnkové a pomocné údaje k sestavám  --- v</t>
  </si>
  <si>
    <t>0,001</t>
  </si>
  <si>
    <t>Kód:</t>
  </si>
  <si>
    <t>19-1005</t>
  </si>
  <si>
    <t>Stavba:</t>
  </si>
  <si>
    <t>Oprava nádrže Všechlapy</t>
  </si>
  <si>
    <t>KSO:</t>
  </si>
  <si>
    <t>833 11 23</t>
  </si>
  <si>
    <t>CC-CZ:</t>
  </si>
  <si>
    <t>Místo:</t>
  </si>
  <si>
    <t>Všechlapy</t>
  </si>
  <si>
    <t>Datum:</t>
  </si>
  <si>
    <t>5. 10. 2019</t>
  </si>
  <si>
    <t>Zadavatel:</t>
  </si>
  <si>
    <t>IČ:</t>
  </si>
  <si>
    <t xml:space="preserve"> </t>
  </si>
  <si>
    <t>DIČ:</t>
  </si>
  <si>
    <t>Zhotovitel:</t>
  </si>
  <si>
    <t>Projektant:</t>
  </si>
  <si>
    <t>Projekta Tábor s.r.o., Tábor</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</si>
  <si>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</si>
  <si>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</si>
  <si>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</si>
  <si>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</si>
  <si>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</si>
  <si>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</si>
  <si>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</si>
  <si>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</si>
  <si>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</si>
  <si>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</si>
  <si>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</si>
  <si>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</si>
  <si>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</si>
  <si>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</si>
  <si>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</si>
  <si>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</si>
  <si>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</si>
  <si>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</si>
  <si>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</si>
  <si>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</si>
  <si>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</si>
  <si>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</si>
  <si>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</si>
  <si>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</si>
  <si>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</si>
  <si>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</si>
  <si>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</si>
  <si>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</si>
  <si>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</si>
  <si>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</si>
  <si>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</si>
  <si>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</si>
  <si>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</si>
  <si>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</si>
  <si>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</si>
  <si>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</si>
  <si>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</si>
  <si>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</si>
  <si>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</si>
  <si>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</si>
  <si>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</si>
  <si>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</si>
  <si>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</si>
  <si>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</si>
  <si>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oprava výpustního objektu</t>
  </si>
  <si>
    <t>STA</t>
  </si>
  <si>
    <t>1</t>
  </si>
  <si>
    <t>{2c3dfc52-d3ba-4203-8a7b-30cc5d66ea08}</t>
  </si>
  <si>
    <t>2</t>
  </si>
  <si>
    <t>02</t>
  </si>
  <si>
    <t>oprava a opevnění svahů nádrže</t>
  </si>
  <si>
    <t>{562098b3-b6ac-4a6e-830f-4a56e1c8c967}</t>
  </si>
  <si>
    <t>VON</t>
  </si>
  <si>
    <t>vedlejší a ostatní náklady</t>
  </si>
  <si>
    <t>{b63481c3-2851-47e9-b0ad-3ee73254f593}</t>
  </si>
  <si>
    <t>KRYCÍ LIST SOUPISU PRACÍ</t>
  </si>
  <si>
    <t>Objekt:</t>
  </si>
  <si>
    <t>01 - oprava výpustního objektu</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</si>
  <si>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</si>
  <si>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</si>
  <si>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</si>
  <si>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</si>
  <si>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</si>
  <si>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</si>
  <si>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</si>
  <si>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</si>
  <si>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</si>
  <si>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</si>
  <si>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</si>
  <si>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</si>
  <si>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998 - Přesun hmot</t>
  </si>
  <si>
    <t>PSV - Práce a dodávky PSV</t>
  </si>
  <si>
    <t xml:space="preserve">    767 - Konstrukce zámečnické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</si>
  <si>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</si>
  <si>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</si>
  <si>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</si>
  <si>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</si>
  <si>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</si>
  <si>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</si>
  <si>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</si>
  <si>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</si>
  <si>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</si>
  <si>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</si>
  <si>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</si>
  <si>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</si>
  <si>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</si>
  <si>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</si>
  <si>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</si>
  <si>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</si>
  <si>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</si>
  <si>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</si>
  <si>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113107423</t>
  </si>
  <si>
    <t>Odstranění podkladů nebo krytů při překopech inženýrských sítí s přemístěním hmot na skládku ve vzdálenosti do 3 m nebo s naložením na dopravní prostředek strojně plochy jednotlivě do 15 m2 z kameniva hrubého drceného, o tl. vrstvy přes 200 do 300 mm</t>
  </si>
  <si>
    <t>m2</t>
  </si>
  <si>
    <t>CS ÚRS 2019 02</t>
  </si>
  <si>
    <t>4</t>
  </si>
  <si>
    <t>675877430</t>
  </si>
  <si>
    <t>PSC</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</si>
  <si>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 jsou určeny pouze pro případy havárií a přeložek._x000D_
3. Ceny nelze použít v rámci výstavby nových inženýrských sítí._x000D_
4. Ceny_x000D_
a) –7011 až –7013, -7411 až -7413 a -7511 až -7513 lze použít i pro odstranění podkladů nebo krytů ze štěrkopísku, škváry, strusky nebo z mechanicky zpevněných zemin,_x000D_
b) –7021 až 7025, -7421 až -7425 a -7521 až -7525 lze použít i pro odstranění podkladů nebo krytů ze zemin stabilizovaných vápnem,_x000D_
c) –7030 až -7034, -7430 až -7434 a -7530 až -7534 lze použít i pro odstranění dlažeb uložených do betonového lože a dlažeb z mozaiky uložených do cementové malty nebo podkladu ze zemin stabilizovaných cementem._x000D_
5. Ceny lze použít i pro odstranění podkladů nebo krytů opatřených živičnými postřiky nebo nátěry._x000D_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zanedbává._x000D_
7. Přemístění vybouraného materiálu na vzdálenost přes 3 m se oceňuje cenami souborů cen 997 22-1 Vodorovná doprava suti._x000D_
8. Cenypro odstranění živičných podkladů nebo krytů -704 ., -744 . a -754 . nelze použít pro odstranění podkladu nebo krytu frézováním._x000D_
</t>
  </si>
  <si>
    <t>VV</t>
  </si>
  <si>
    <t>3,3*4"výkres číslo D.b.9</t>
  </si>
  <si>
    <t>113107442</t>
  </si>
  <si>
    <t>Odstranění podkladů nebo krytů při překopech inženýrských sítí s přemístěním hmot na skládku ve vzdálenosti do 3 m nebo s naložením na dopravní prostředek strojně plochy jednotlivě do 15 m2 živičných, o tl. vrstvy přes 50 do 100 mm</t>
  </si>
  <si>
    <t>-1755083658</t>
  </si>
  <si>
    <t>3</t>
  </si>
  <si>
    <t>115101201</t>
  </si>
  <si>
    <t>Čerpání vody na dopravní výšku do 10 m s uvažovaným průměrným přítokem do 500 l/min</t>
  </si>
  <si>
    <t>hod</t>
  </si>
  <si>
    <t>-802311801</t>
  </si>
  <si>
    <t xml:space="preserve">Poznámka k souboru cen:_x000D_
1. Ceny jsou určeny pro čerpání ve dne, v noci, v pracovní dny i ve dnech pracovního klidu._x000D_
2. Ceny nelze použít pro čerpání vody při snižování hladiny podzemní vody soustavou čerpacích jehel; toto snižování hladiny vody se oceňuje cenami souborů cen:_x000D_
a) 115 20-12 Čerpací jehla,_x000D_
b) 115 20-13 Montáž a demontáž zařízení čerpací a odsávací stanice,_x000D_
c) 115 20-14 Montáž, opotřebení a demontáž sběrného potrubí,_x000D_
d) 115 20-15 Montáž a demontáž odpadního potrubí,_x000D_
e) 115 20-16 Odsávání a čerpání vody sběrným potrubím._x000D_
3. V cenách jsou započteny i náklady na odpadní potrubí v délce do 20 m, na lešení pod čerpadla a pod odpadní potrubí. Pro převedení vody na vzdálenost větší než 20 m se použijí položky souboru cen 115 00-11 Převedení vody potrubím tohoto katalogu._x000D_
4. V cenách nejsou započteny náklady na zřízení čerpacích jímek nebo projektovaných studní:_x000D_
a) kopaných; tyto se oceňují příslušnými cenami části A02 Zemní práce pro objekty oborů 821 až 828,_x000D_
b) vrtaných; tyto se oceňují příslušnými cenami katalogu 800-2 Zvláštní zakládání objektů._x000D_
5. Doba, po kterou nejsou čerpadla v činnosti, se neoceňuje. Výjimkou je přerušení čerpání vody na dobu do 15 minut jednotlivě; toto přerušení se od doby čerpání neodečítá._x000D_
6. Dopravní výškou vody se rozumí svislá vzdálenost mezi hladinou vody v jímce sníženou čerpáním a vodorovnou rovinou proloženou osou nejvyššího bodu výtlačného potrubí._x000D_
7. Množství jednotek se určuje v hodinách doby, po kterou je jednotlivé čerpadlo, popř. celý soubor čerpadel v činnosti._x000D_
8. Počet měrných jednotek se určí samostatně za každé čerpací místo (jámu, studnu, šachtu)_x000D_
</t>
  </si>
  <si>
    <t>5*8"výkres číslo D.b.9</t>
  </si>
  <si>
    <t>119001421</t>
  </si>
  <si>
    <t>Dočasné zajištění podzemního potrubí nebo vedení ve výkopišti ve stavu i poloze , ve kterých byla na začátku zemních prací a to s podepřením, vzepřením nebo vyvěšením, příp. s ochranným bedněním, se zřízením a odstraněním zajišťovací konstrukce, s opotřebením hmot kabelů a kabelových tratí z volně ložených kabelů a to do 3 kabelů</t>
  </si>
  <si>
    <t>m</t>
  </si>
  <si>
    <t>-1012866848</t>
  </si>
  <si>
    <t xml:space="preserve">Poznámka k souboru cen:_x000D_
1. Ceny nelze použít pro dočasné zajištění potrubí v provozu pod tlakem přes 1 MPa a potrubí nebo jiných vedení v provozu u nichž investor zakazuje použít při vykopávce kovové nástroje nebo nářadí._x000D_
2. Ztížení vykopávky v blízkosti vedení, potrubí a stok ve výkopišti nebo podél jeho stěn se oceňuje cenami souboru cen 120 00- . . a 130 00- . . Příplatky za ztížení vykopávky._x000D_
</t>
  </si>
  <si>
    <t>3,5*2"výkres číslo D.b.9</t>
  </si>
  <si>
    <t>5</t>
  </si>
  <si>
    <t>120001101</t>
  </si>
  <si>
    <t>Příplatek k cenám vykopávek za ztížení vykopávky v blízkosti inženýrských sítí nebo výbušnin v horninách jakékoliv třídy</t>
  </si>
  <si>
    <t>m3</t>
  </si>
  <si>
    <t>690202498</t>
  </si>
  <si>
    <t xml:space="preserve">Poznámka k souboru cen:_x000D_
1. Cena je určena pro:_x000D_
a) podzemní vedení procházející odkopávkou nebo prokopávkou, korytem vodoteče, melioračním kanálem nebo uložené ve stěně výkopu při jakékoliv hloubce vedení pod původním terénem nebo jeho výšce nade dnem výkopu a jakémkoliv jeho směru ke stranám výkopu;_x000D_
b) výbušniny nezaložené dodavatelem._x000D_
2. Cenu lze použít i tehdy, narazí-li se na vedení nebo výbušninu až při vykopávce, a to pro objem výkopu, který je projektantem nebo investorem označen, v němž by toto nebo jiné nepředvídané vedení nebo výbušnina mohlo být uloženo. Toto ustanovení neplatí pro objem tř. 6 a 7._x000D_
3. Cenu nelze použít pro ztížení vykopávky v blízkosti podzemních vedení nebo výbušnin, u nichž je projektem zakázáno použít při vykopávce kovové nástroje nebo nářadí. Tyto práce se ocení individuálně._x000D_
4. Množství ztížení vykopávky v blízkosti:_x000D_
a) podzemního vedení, jehož půdorysná a výšková plocha:_x000D_
- je v projektu uvedena, určí se jako objem myšleného hranolu, jehož průřezem je obdélník, jehož horní vodorovná a obě svislé strany jsou ve vzdálenosti 0,5 m a dolní vodorovná strana je ve vzdálenosti 1 m od přilehlého vnějšího líce vedení, příp. jeho obalu a délka se rovná osové délce vedení ve výkopišti nebo délce vedení ve stěně výkopu. Vymezí-li projekt prostor, v němž je nutno při vykopávce postupovat opatrně větší, platí cena pro celý objem výkopku v tomto prostoru. Od takto zjištěného množství se odečítá objem vedení i s příp. se vyskytujícím obalem._x000D_
- není v projektu uvedena, avšak která podle projektu nebo podle sdělení investora jsou pravděpodobně ve výkopišti uložena, se rovná objemu výkopu, který je projektem nebo investorem takto označen._x000D_
b) výbušniny určí vždy projektant nebo investor, ať je v projektu uvedeno či neuvedeno._x000D_
5. Je-li vedení položeno ve výkopišti tak, že se vykopávka v celém výše popsaném objemu nevykopává, např. blízko stěn nebo dna výkopu, oceňuje se ztížení vykopávky jen pro tu část objemu, v níž se vykopávka provádí._x000D_
6. Jsou-li ve výkopišti dvě vedení položena tak blízko sebe, že se výše uvedené objemy pro obě vedení pronikají, určí se množství ztížení vykopávky tak, aby se pronik započetl jen jednou._x000D_
7. Objem ztížení vykopávky se od celkového objemu výkopu neodečítá._x000D_
8. Dočasné zajištění různých podzemních vedení ve výkopišti se oceňuje cenami souboru cen 119 00-14 Dočasné zajištění podzemního potrubí nebo vedení ve výkopišti._x000D_
9. Množství jednotek ztížení vykopávky v blízkosti výbušnin nezaložených dodavatelem se určí přiměřeně podle poznámek č. 2 a 4._x000D_
</t>
  </si>
  <si>
    <t>3*3*1,44"výkres číslo D.b.9</t>
  </si>
  <si>
    <t>6</t>
  </si>
  <si>
    <t>121101101</t>
  </si>
  <si>
    <t>Sejmutí ornice nebo lesní půdy s vodorovným přemístěním na hromady v místě upotřebení nebo na dočasné či trvalé skládky se složením, na vzdálenost do 50 m</t>
  </si>
  <si>
    <t>-1184363759</t>
  </si>
  <si>
    <t xml:space="preserve">Poznámka k souboru cen:_x000D_
1. V cenách jsou započteny i náklady na příp. nutné naložení sejmuté ornice na dopravní prostředek._x000D_
2. V cenách nejsou započteny náklady na odstranění nevhodných přimísenin (kamenů, kořenů apod.); tyto práce se ocení individuálně._x000D_
3. Množství ornice odebírané ze skládek se do objemu vykopávek pro volbu cen podle množství nezapočítává. Ceny souboru cen 122 . 0-11 Odkopávky a prokopávky nezapažené, se volí pro ornici odebíranou z projektovaných dočasných skládek;_x000D_
a) na staveništi podle součtu objemu ze všech skládek,_x000D_
b) mimo staveniště podle objemu každé skládky zvlášť._x000D_
4. Uložení ornice na skládky se oceňuje podle ustanovení v poznámkách č. 1 a 2 k ceně 171 20-1201 Uložení sypaniny na skládky. Složení ornice na hromady v místě upotřebení se neoceňuje._x000D_
5. Odebírá-li se ornice z projektované dočasné skládky, oceňuje se její naložení a přemístění podle čl. 3172 Všeobecných podmínek tohoto katalogu._x000D_
6. Přemísťuje-li se ornice na vzdálenost větší něž 250 m, vzdálenost 50 m se pro určení vzdálenosti vodorovného přemístění neodečítá a ocení se sejmutí a přemístění bez ohledu na ustanovení pozn. č. 1 takto:_x000D_
a) sejmutí ornice na vzdálenost 50m cenou 121 10-1101;_x000D_
b) naložení příslušnou cenou souboru cen 167 10- . ._x000D_
c) vodorovné přemístění cenami souboru cen 162 . 0- . . Vodorovné přemístění výkopku._x000D_
7. Sejmutí podorničí se oceňuje cenami odkopávek s přihlédnutím k ustanovení čl. 3112 Všeobecných podmínek tohoto katalogu._x000D_
</t>
  </si>
  <si>
    <t>30*0,1"výkres číslo D.b.9</t>
  </si>
  <si>
    <t>7</t>
  </si>
  <si>
    <t>122201101</t>
  </si>
  <si>
    <t>Odkopávky a prokopávky nezapažené s přehozením výkopku na vzdálenost do 3 m nebo s naložením na dopravní prostředek v hornině tř. 3 do 100 m3</t>
  </si>
  <si>
    <t>794230546</t>
  </si>
  <si>
    <t xml:space="preserve">Poznámka k souboru cen:_x000D_
1. Odkopávky a prokopávky v roubených prostorech se oceňují podle čl. 3116 Všeobecných podmínek tohoto katalogu._x000D_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m3._x000D_
3. Ceny lze použít i pro vykopávky odpadových jam._x000D_
4. Ceny lze použít i pro sejmutí podorničí. Přitom se přihlíží k ustanovení čl. 3112 Všeobecných podmínek tohoto katalogu._x000D_
</t>
  </si>
  <si>
    <t>(8+5,2)*0,5*2,2*2,5"výkres číslo D.b.9</t>
  </si>
  <si>
    <t>8</t>
  </si>
  <si>
    <t>122201109</t>
  </si>
  <si>
    <t>Odkopávky a prokopávky nezapažené s přehozením výkopku na vzdálenost do 3 m nebo s naložením na dopravní prostředek v hornině tř. 3 Příplatek k cenám za lepivost horniny tř. 3</t>
  </si>
  <si>
    <t>1354880013</t>
  </si>
  <si>
    <t>9</t>
  </si>
  <si>
    <t>133201101</t>
  </si>
  <si>
    <t>Hloubení zapažených i nezapažených šachet s případným nutným přemístěním výkopku ve výkopišti v hornině tř. 3 do 100 m3</t>
  </si>
  <si>
    <t>-92937347</t>
  </si>
  <si>
    <t xml:space="preserve">Poznámka k souboru cen:_x000D_
1. Ceny 10-1101 až 40-1101 jsou určeny jen pro šachty hloubky do 12 m. Šachty větších hloubek se oceňují individuálně._x000D_
2. V cenách jsou započteny i náklady na:_x000D_
a) svislé přemístění výkopku,_x000D_
b) urovnání dna do předepsaného profilu a spádu._x000D_
c) přehození výkopku na přilehlém terénu na vzdálenost do 5 m od hrany šachty nebo naložení na dopravní prostředek._x000D_
3. V cenách nejsou započteny náklady na roubení._x000D_
4. Pažení šachet bentonitovou suspenzí se oceňuje takto:_x000D_
a) dodání bentonitové suspenze cenou 239 68-1711 Bentonitová suspenze pro pažení rýh pro podzemní stěny – její výroba katalogu 800-2 Zvlášní zakládání objektů; množství v m2 se určí jako součin objemu vyhloubeného prostoru (v m3) a koeficientu 1,667,_x000D_
b) doplnění bentonitové suspenze se ocení cenou 239 68-4111 Doplnění bentonitové suspenze katalogu 800-2 Zvlášní zakládání objektů._x000D_
5. Vodorovné přemístění výkopku ze šachet, pažených bentonitovou suspenzí, se oceňuje cenami souboru cen 162 . 0-31 Vodorovné přemístění výkopku z rýh podzemních stěn, vodorovné přemístění znehodnocené bentonitové suspenze se oceňuje cenami souboru cen 162 . . -4 . Vodorovné přemístění znehodnocené suspenze katalogu 800-2 Zvláštní zakládání objektů._x000D_
</t>
  </si>
  <si>
    <t>1,1*0,9*0,9"výkres číslo D.b.9</t>
  </si>
  <si>
    <t>10</t>
  </si>
  <si>
    <t>133201109</t>
  </si>
  <si>
    <t>Hloubení zapažených i nezapažených šachet s případným nutným přemístěním výkopku ve výkopišti v hornině tř. 3 Příplatek k cenám za lepivost horniny tř. 3</t>
  </si>
  <si>
    <t>-652026385</t>
  </si>
  <si>
    <t>11</t>
  </si>
  <si>
    <t>171103201</t>
  </si>
  <si>
    <t>Uložení netříděných sypanin z hornin tř. 1 až 4 do zemních hrází pro jakoukoliv šířku koruny přehradních a jiných vodních nádrží se zhutněním do 100 % PS - koef. C s příměsí jílové hlíny do 20 % objemu</t>
  </si>
  <si>
    <t>255997269</t>
  </si>
  <si>
    <t xml:space="preserve">Poznámka k souboru cen:_x000D_
1. Ceny 10-3201 až -3291 lze použít i pro:_x000D_
a) uložení sypanin do zemních hrází přívodních kanálů, inundačních nebo ochranných s předepsaným zhutněním, jsou-li tyto hráze navrhovány dle ČSN 73 6824 Malé vodní nádrže;_x000D_
b) uložení do zemních hrází rybníků (obor KSO 832 16)._x000D_
2. Ceny nelze použít pro rozšíření návodního nebo vzdušného líce zemních hrází, jehož šířka je menší než 3 m; toto rozšíření se ocení cenou 172 10-3102 Zřízení těsnícího jádra nebo šířky těsnící vrstvy přes 1 do 3 m._x000D_
</t>
  </si>
  <si>
    <t>36,3+0,891"položky dílu 1</t>
  </si>
  <si>
    <t>12</t>
  </si>
  <si>
    <t>181411122</t>
  </si>
  <si>
    <t>Založení trávníku na půdě předem připravené plochy do 1000 m2 výsevem včetně utažení lučního na svahu přes 1:5 do 1:2</t>
  </si>
  <si>
    <t>177813774</t>
  </si>
  <si>
    <t xml:space="preserve">Poznámka k souboru cen:_x000D_
1. V cenách jsou započteny i náklady na pokosení, naložení a odvoz odpadu do 20 km se složením._x000D_
2. V cenách -1161 až -1164 nejsou započteny i náklady na zatravňovací textilii._x000D_
3. V cenách nejsou započteny náklady na:_x000D_
a) přípravu půdy,_x000D_
b) travní semeno, tyto náklady se oceňují ve specifikaci,_x000D_
c) vypletí a zalévání; tyto práce se oceňují cenami části C02 souborů cen 185 80-42 Vypletí a 185 80-43 Zalití rostlin vodou,_x000D_
d) srovnání terénu, tyto práce se oceňují souborem cen 181 1.-..Plošná úprava terénu._x000D_
4. V cenách o sklonu svahu přes 1:1 jsou uvažovány podmínky pro svahy běžně schůdné; bez použití lezeckých technik. V případě použití lezeckých technik se tyto náklady oceňují individuálně._x000D_
</t>
  </si>
  <si>
    <t>30"výkres číslo D.b.9</t>
  </si>
  <si>
    <t>13</t>
  </si>
  <si>
    <t>M</t>
  </si>
  <si>
    <t>00572474</t>
  </si>
  <si>
    <t>osivo směs travní krajinná-svahová</t>
  </si>
  <si>
    <t>kg</t>
  </si>
  <si>
    <t>988544742</t>
  </si>
  <si>
    <t>30*0,025 'Přepočtené koeficientem množství</t>
  </si>
  <si>
    <t>14</t>
  </si>
  <si>
    <t>182301121</t>
  </si>
  <si>
    <t>Rozprostření a urovnání ornice ve svahu sklonu přes 1:5 při souvislé ploše do 500 m2, tl. vrstvy do 100 mm</t>
  </si>
  <si>
    <t>457645503</t>
  </si>
  <si>
    <t xml:space="preserve">Poznámka k souboru cen:_x000D_
1. V ceně jsou započteny i náklady na případné nutné přemístění hromad nebo dočasných skládek na místo spotřeby ze vzdálenosti do 30 m._x000D_
2. V ceně nejsou započteny náklady na získání ornice; toto získání se oceňuje cenami souboru cen 121 10-11 Sejmutí ornice._x000D_
3. Případné nakládání ornice, v souvislosti s pozn. č. 3, se oceňuje cenami souboru cen 167 10-11 Nakládání, skládání a překládání neulehlého výkopku nebo sypaniny._x000D_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neodečítá._x000D_
</t>
  </si>
  <si>
    <t>Zakládání</t>
  </si>
  <si>
    <t>271572211</t>
  </si>
  <si>
    <t>Podsyp pod základové konstrukce se zhutněním a urovnáním povrchu ze štěrkopísku netříděného</t>
  </si>
  <si>
    <t>-1667773113</t>
  </si>
  <si>
    <t xml:space="preserve">Poznámka k souboru cen:_x000D_
1. Ceny slouží pro ocenění násypů pod základové konstrukce tloušťky vrstvy do 300 mm._x000D_
2. Násypy s tloušťkou vrstvy přesahující 300 mm se ocení cenami souboru cen 213 31-…. Polštáře zhutněné pod základy v katalogu 800-2 Zvláštní zakládání objektů._x000D_
</t>
  </si>
  <si>
    <t>1,1*0,9*0,1+0,6*1*0,1"výkres číslo D.b. 9</t>
  </si>
  <si>
    <t>Svislé a kompletní konstrukce</t>
  </si>
  <si>
    <t>16</t>
  </si>
  <si>
    <t>320101112</t>
  </si>
  <si>
    <t>Osazení betonových a železobetonových prefabrikátů hmotnosti jednotlivě přes 1 000 do 5 000 kg</t>
  </si>
  <si>
    <t>-1779554359</t>
  </si>
  <si>
    <t xml:space="preserve">Poznámka k souboru cen:_x000D_
1. Ceny neplatí pro :_x000D_
a) osazení patky pro dlažbu z prefabrikátů, tyto se oceňují cenami souboru cen 461 10-11 Osazení patky pro dlažbu z betonových nebo železobetonových prefabrikátů,_x000D_
b) zához a záhozovou patku z betonových bloků i tyto se oceňují cenami souboru cen 462 92- . . Zřízení záhozu z betonových bloků,_x000D_
c) dlažbu z betonových desek a tvárnic sklonu do 1:1 o hmotnosti prvku do 1500 kg; tyto se oceňují cenami souboru cen 465 92- . . Kladení dlažby z betonových desek a a tvárnic,_x000D_
d) osazení prefabrikátů předpínaných v konstrukci; tyto se oceňují individuálně._x000D_
2. V cenách jsou započteny i náklady na:_x000D_
a) kotevní prvky,_x000D_
b) odstranění transportní výztuže._x000D_
3. V cenách nejsou započteny náklady na:_x000D_
a) podkladní betony; tyto se oceňují cenami souboru cen 451 31-51 Podkladní nebo vyrovnávací vrstva z betonu prostého,_x000D_
b) výplňový beton otvorů (mimo spár), tento se oceňuje cenami souboru cen 936 45-71 Zálivka kotevních šroubů, ocelových konstrukcí, různých dutin apod.,_x000D_
c) dodávku prefabrikátů; tyto se oceňují ve specifikaci._x000D_
4. Objem se stanoví v m3 hmoty prefabrikátů jednotlivých hmotnostních stupňů._x000D_
</t>
  </si>
  <si>
    <t>1*1*1,5"výkres číslo D.b.9</t>
  </si>
  <si>
    <t>17</t>
  </si>
  <si>
    <t>SPCM3201</t>
  </si>
  <si>
    <t>prefabrikovaný železobetonový dvoudlužový otevřený požerák vni rozměr 80 x 80cm, délka 150cm + uložení</t>
  </si>
  <si>
    <t>kus</t>
  </si>
  <si>
    <t>1030946562</t>
  </si>
  <si>
    <t>1"výkres číslo D.b.9</t>
  </si>
  <si>
    <t>18</t>
  </si>
  <si>
    <t>321311116</t>
  </si>
  <si>
    <t>Konstrukce vodních staveb z betonu přehrad, jezů a plavebních komor, spodní stavby vodních elektráren, jader přehrad, odběrných věží a výpustných zařízení, opěrných zdí, šachet, šachtic a ostatních konstrukcí prostého pro prostředí s mrazovými cykly tř. C 30/37</t>
  </si>
  <si>
    <t>219837128</t>
  </si>
  <si>
    <t xml:space="preserve">Poznámka k souboru cen:_x000D_
1. Ceny lze použít i pro:_x000D_
a) konstrukce těsnících ostruh, vývarů, patek, dotlačných klínů, vtoků hrází a vodních elektráren, injekčních, revizních a komunikačních štol a základových výpustí hrází, podklad pod dlažbu dna vývaru,_x000D_
b) betony nevodostavebné a nemrazuvzdorné, pokud jsou výjimečně použity v částech konstrukcí._x000D_
2. Ceny neplatí pro:_x000D_
a) předsádkový beton; tento se oceňuje cenami souboru cen 313 43- .1 Předsádkový beton konstrukcí vodních staveb,_x000D_
b) betonový podklad pod dlažbu; tento se oceňuje cenami souboru cen 451 31-51 Podkladní a výplňové vrstvy z betonu prostého pod dlažbu,_x000D_
c) betonovou těsnící nebo opevňovací vrstvu; tato se oceňuje cenami souboru cen 457 31- Těsnicí vrstva z betonu odolného proti agresivnímu prostředí,_x000D_
d) betonové zálivky kotevních šroubů, ocelových konstrukcí, různých dutin apod.; tyto se oceňují cenami souboru cen 936 45-71 Zálivka kotevních šroubů, ocelových konstrukcí, různých dutin apod.._x000D_
3. V cenách jsou započteny i náklady na :_x000D_
a) úpravu, opracování a ošetření pracovních spár tlakovou vodou, vzduchem nebo odstraněním betonové vrstvy,_x000D_
b) spojovací vrstvu na pracovních spárách,_x000D_
c) ošetření a ochranu čerstvého betonu proti povětrnostním vlivům a proti vysýchání,_x000D_
d) odstranění drátů z líce konstrukce a na úpravu líce v místě po odstraněných drátech,_x000D_
e) osazení kotevních želez při betonování konstrukce,_x000D_
f) ztížení práce u drážek otvorů, kapes, injekčních trubek apod.._x000D_
4. V cenách z betonu pro konstrukce bílých van 321 32-12 nejsou započteny náklady na těsnění dilatačních a pracovních spar, tyto se oceňují cenami souborů cen 953 33 části A08 katalogu 801-1 Budovy a haly - zděné a monolitické._x000D_
5. Objem se stanoví v m3 betonové konstrukce; objem dutin jednotlivě do 0,20 m3 se od celkového objemu neodečítá._x000D_
</t>
  </si>
  <si>
    <t>1,1*0,9*0,8+0,6*1*0,6"výkres číslo D.b.9</t>
  </si>
  <si>
    <t>19</t>
  </si>
  <si>
    <t>321351010</t>
  </si>
  <si>
    <t>Bednění konstrukcí z betonu prostého nebo železového vodních staveb přehrad, jezů a plavebních komor, spodní stavby vodních elektráren, jader přehrad, odběrných věží a výpustných zařízení, opěrných zdí, šachet, šachtic a ostatních konstrukcí zřízení ploch rovinných</t>
  </si>
  <si>
    <t>-2013840160</t>
  </si>
  <si>
    <t xml:space="preserve">Poznámka k souboru cen:_x000D_
1. Ceny jsou určeny pro:_x000D_
a) bednění prováděné v prostorách zapažených nebo nezapažených,_x000D_
b) bednění ploch vodorovných, svislých nebo skloněných,_x000D_
c) bednění v prostoru bez výztuže nebo s výztuží jakékoliv hustoty,_x000D_
d) bednění prováděné taženou lištou, taženým bedněním, prefabrikovaným bedněním apod., kromě betonového prefabrikovaného bednění._x000D_
2. Ceny neplatí pro:_x000D_
a) bednění pohledových betonů. Tyto náklady se oceňují individuálně;_x000D_
b) bednění konstrukcí spirál a savek. Tyto náklady se oceňují cenami souboru cen 321 35-6111 až -6940 Obednění a odbednění spirál a savek._x000D_
c) bednění základových pasů, tyto práce lze ocenit cenami 27.35 katalogu 801-1._x000D_
3. V cenách jsou započteny i náklady na:_x000D_
a) podíl bednění otvorů, kapes, rýh, prostupů, výklenků apod. objemu jednotlivě do 1 m3,_x000D_
b) bednění v provedení, které nevyžaduje další úpravu betonových a železobetonových konstrukcí._x000D_
4. V cenách nejsou započteny náklady na podpěrné konstrukce; tyto se oceňují cenami katalogu 800-3 Lešení._x000D_
5. Plocha se stanoví v m2 rozvinuté plochy obedňované konstrukce._x000D_
6. Při výpočtu rozvinuté plochy obedňované konstrukce se neberou v úvahu otvory, kapsy, rýhy, prostupy, výklenky apod. objemu jednotlivě do 1 m3 ._x000D_
</t>
  </si>
  <si>
    <t>(1,1+0,9)*2*0,8+(0,6+1)*2*0,6"výkres číslo D.b.9</t>
  </si>
  <si>
    <t>20</t>
  </si>
  <si>
    <t>321352010</t>
  </si>
  <si>
    <t>Bednění konstrukcí z betonu prostého nebo železového vodních staveb přehrad, jezů a plavebních komor, spodní stavby vodních elektráren, jader přehrad, odběrných věží a výpustných zařízení, opěrných zdí, šachet, šachtic a ostatních konstrukcí odstranění ploch rovinných</t>
  </si>
  <si>
    <t>-712809693</t>
  </si>
  <si>
    <t>Vodorovné konstrukce</t>
  </si>
  <si>
    <t>451541111</t>
  </si>
  <si>
    <t>Lože pod potrubí, stoky a drobné objekty v otevřeném výkopu ze štěrkodrtě 0-63 mm</t>
  </si>
  <si>
    <t>1611113531</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</si>
  <si>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</si>
  <si>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8*1*0,1"výkres číslo D.b.9</t>
  </si>
  <si>
    <t>22</t>
  </si>
  <si>
    <t>452312141</t>
  </si>
  <si>
    <t>Podkladní a zajišťovací konstrukce z betonu prostého v otevřeném výkopu sedlové lože pod potrubí z betonu tř. C 16/20</t>
  </si>
  <si>
    <t>-490235569</t>
  </si>
  <si>
    <t xml:space="preserve">Poznámka k souboru cen:_x000D_
1. Ceny -1121 až -1191 a -1192 lze použít i pro ochrannou vrstvu pod železobetonové konstrukce._x000D_
2. Ceny -2121 až -2191 a -2192 jsou určeny pro jakékoliv úkosy sedel._x000D_
</t>
  </si>
  <si>
    <t>8*0,7*0,2"výkres číslo D.b.9</t>
  </si>
  <si>
    <t>Komunikace pozemní</t>
  </si>
  <si>
    <t>23</t>
  </si>
  <si>
    <t>566901132</t>
  </si>
  <si>
    <t>Vyspravení podkladu po překopech inženýrských sítí plochy do 15 m2 s rozprostřením a zhutněním štěrkodrtí tl. 150 mm</t>
  </si>
  <si>
    <t>-825629494</t>
  </si>
  <si>
    <t xml:space="preserve">Poznámka k souboru cen:_x000D_
1. Ceny jsou určeny pro vyspravení podkladů po překopech pro inženýrské sítětrvalé i dočasné (předepíše-li je projekt)._x000D_
2. Ceny jsou určeny pouze pro případy havárií, přeložek nebo běžných oprav inženýrských sítí._x000D_
3. Ceny nelze použít v rámci výstavby nových inženýrských sítí._x000D_
4. V cenách nejsou započteny náklady na příp. nutný spojovací postřik, který se oceňuje cenami souboru cen 573 2.-11 Postřik živičný spojovací části A01 tohoto katalogu._x000D_
</t>
  </si>
  <si>
    <t>24</t>
  </si>
  <si>
    <t>566901143</t>
  </si>
  <si>
    <t>Vyspravení podkladu po překopech inženýrských sítí plochy do 15 m2 s rozprostřením a zhutněním kamenivem hrubým drceným tl. 200 mm</t>
  </si>
  <si>
    <t>785947829</t>
  </si>
  <si>
    <t>25</t>
  </si>
  <si>
    <t>566901161</t>
  </si>
  <si>
    <t>Vyspravení podkladu po překopech inženýrských sítí plochy do 15 m2 s rozprostřením a zhutněním obalovaným kamenivem ACP (OK) tl. 100 mm</t>
  </si>
  <si>
    <t>-1768281806</t>
  </si>
  <si>
    <t>26</t>
  </si>
  <si>
    <t>572340111</t>
  </si>
  <si>
    <t>Vyspravení krytu komunikací po překopech inženýrských sítí plochy do 15 m2 asfaltovým betonem ACO (AB), po zhutnění tl. přes 30 do 50 mm</t>
  </si>
  <si>
    <t>-1357709187</t>
  </si>
  <si>
    <t xml:space="preserve">Poznámka k souboru cen:_x000D_
1. Ceny jsou určeny pro vyspravení krytů po překopech pro inženýrské sítě trvalé i dočasné (předepíše-li to projekt)._x000D_
2. Ceny jsou určeny pouze pro případy havárií, přeložek nebo běžných oprav inženýrských sítí._x000D_
3. Ceny nelze použít v rámci výstavby nových inženýrských sítí._x000D_
4. V cenách nejsou započteny náklady na:_x000D_
a) postřik živičný spojovací, který se oceňuje cenami souboru cen 573 2.-11 Postřik živičný spojovací části A 01 tohoto katalogu,_x000D_
b) zdrsňovací posyp, který se oceňuje cenami 578 90-112 Zdrsňovací posyp litého asfaltu z kameniva drobného drceného obaleného asfaltem při překopech inženýrských sítí, 572 40-41 Posyp živičného podkladu nebo krytu části C 01 tohoto katalogu._x000D_
</t>
  </si>
  <si>
    <t>27</t>
  </si>
  <si>
    <t>573211112</t>
  </si>
  <si>
    <t>Postřik spojovací PS bez posypu kamenivem z asfaltu silničního, v množství 0,70 kg/m2</t>
  </si>
  <si>
    <t>553009489</t>
  </si>
  <si>
    <t>Trubní vedení</t>
  </si>
  <si>
    <t>28</t>
  </si>
  <si>
    <t>871370330</t>
  </si>
  <si>
    <t>Montáž kanalizačního potrubí z plastů z polypropylenu PP hladkého plnostěnného SN 16 DN 300</t>
  </si>
  <si>
    <t>1451236810</t>
  </si>
  <si>
    <t xml:space="preserve">Poznámka k souboru cen:_x000D_
1. V cenách montáže potrubí nejsou započteny náklady na dodání trub, elektrospojek a těsnicích kroužků pokud tyto nejsou součástí dodávky potrubí. Tyto náklady se oceňují ve specifikaci._x000D_
2. V cenách potrubí z trubek polyetylenových a polypropylenových nejsou započteny náklady na dodání tvarovek použitých pro napojení na jiný druh potrubí; tvarovky se oceňují ve specifikaci._x000D_
3. Ztratné lze dohodnout:_x000D_
a) u trub kanalizačních z tvrdého PVC ve směrné výši 3 %,_x000D_
b) u trub polyetylenových a polypropylenových ve směrné výši 1,5._x000D_
</t>
  </si>
  <si>
    <t>8"výkres číslo D.b.9</t>
  </si>
  <si>
    <t>29</t>
  </si>
  <si>
    <t>28617097</t>
  </si>
  <si>
    <t>trubka kanalizační PP plnostěnná třívrstvá DN 300x6000 mm SN 16</t>
  </si>
  <si>
    <t>-636029492</t>
  </si>
  <si>
    <t>30</t>
  </si>
  <si>
    <t>880101501</t>
  </si>
  <si>
    <t>Napojení odpadního potrubí na požerák</t>
  </si>
  <si>
    <t>767546905</t>
  </si>
  <si>
    <t>31</t>
  </si>
  <si>
    <t>880101502</t>
  </si>
  <si>
    <t>Napojení odpadního potrubí do stávající revizní šachty</t>
  </si>
  <si>
    <t>1161455494</t>
  </si>
  <si>
    <t>1,000"výkres číslo D.b.9</t>
  </si>
  <si>
    <t>32</t>
  </si>
  <si>
    <t>899623161</t>
  </si>
  <si>
    <t>Obetonování potrubí nebo zdiva stok betonem prostým v otevřeném výkopu, beton tř. C 20/25</t>
  </si>
  <si>
    <t>270287884</t>
  </si>
  <si>
    <t xml:space="preserve">Poznámka k souboru cen:_x000D_
1. Obetonování zdiva stok ve štole se oceňuje cenami souboru cen 359 31-02 Výplň za rubem cihelného zdiva stok části A 03 tohoto katalogu._x000D_
</t>
  </si>
  <si>
    <t>8*(0,7*0,5-pi*0,15*0,15)"výkres číslo D.b.9</t>
  </si>
  <si>
    <t>33</t>
  </si>
  <si>
    <t>899643111</t>
  </si>
  <si>
    <t>Bednění pro obetonování potrubí v otevřeném výkopu</t>
  </si>
  <si>
    <t>792632677</t>
  </si>
  <si>
    <t>8*2*0,7"výkres číslo D.b.9</t>
  </si>
  <si>
    <t>Ostatní konstrukce a práce, bourání</t>
  </si>
  <si>
    <t>34</t>
  </si>
  <si>
    <t>919732211</t>
  </si>
  <si>
    <t>Styčná pracovní spára při napojení nového živičného povrchu na stávající se zalitím za tepla modifikovanou asfaltovou hmotou s posypem vápenným hydrátem šířky do 15 mm, hloubky do 25 mm včetně prořezání spáry</t>
  </si>
  <si>
    <t>-1701307942</t>
  </si>
  <si>
    <t xml:space="preserve">Poznámka k souboru cen:_x000D_
1. V cenách jsou započteny i náklady na vyčištění spár, na impregnaci a zalití spár včetně dodání hmot._x000D_
</t>
  </si>
  <si>
    <t>4*2"výkres číslo D.b.9</t>
  </si>
  <si>
    <t>35</t>
  </si>
  <si>
    <t>919735112</t>
  </si>
  <si>
    <t>Řezání stávajícího živičného krytu nebo podkladu hloubky přes 50 do 100 mm</t>
  </si>
  <si>
    <t>-704641971</t>
  </si>
  <si>
    <t xml:space="preserve">Poznámka k souboru cen:_x000D_
1. V cenách jsou započteny i náklady na spotřebu vody._x000D_
</t>
  </si>
  <si>
    <t>36</t>
  </si>
  <si>
    <t>934953112</t>
  </si>
  <si>
    <t>Přepadová a ochranná zařízení nádrží obsluhovací lávka z ochranných brlí na přepadech rybníků ze dřeva, s ochranným nátěrem, délky přes 2 do 3 m</t>
  </si>
  <si>
    <t>-1883345174</t>
  </si>
  <si>
    <t xml:space="preserve">Poznámka k souboru cen:_x000D_
1. Ceny -3111 až -3116 lze použít i pro lávky o několika polích. Každé pole se však z hlediska volby ceny považuje za samostatnou lávku._x000D_
2. V cenách jsou započteny i náklady na nezbytné kování a spojovací prvky._x000D_
3. Množství měrných jednotek:_x000D_
a) u cen -3111 až -3116 se stanoví v m2 plochy obsluhovacích lávek,_x000D_
b) u cen -6111 až -6222 se stanoví v m2 pohledové plochy hradítek a stavidlových tabulí_x000D_
</t>
  </si>
  <si>
    <t>2,5*0,6"výkres číslo D.b.8</t>
  </si>
  <si>
    <t>37</t>
  </si>
  <si>
    <t>934956124</t>
  </si>
  <si>
    <t>Přepadová a ochranná zařízení nádrží dřevěná hradítka (dluže požeráku) š.150 mm, bez nátěru, s potřebným kováním z dubového dřeva, tl. 50 mm</t>
  </si>
  <si>
    <t>-1683067470</t>
  </si>
  <si>
    <t>0,85*1,5*2"výkres číslo D.b.9</t>
  </si>
  <si>
    <t>38</t>
  </si>
  <si>
    <t>953961115</t>
  </si>
  <si>
    <t>Kotvy chemické s vyvrtáním otvoru do betonu, železobetonu nebo tvrdého kamene tmel, velikost M 20, hloubka 170 mm</t>
  </si>
  <si>
    <t>491870599</t>
  </si>
  <si>
    <t xml:space="preserve">Poznámka k souboru cen:_x000D_
1. V cenách 953 96-11 a 953 96-12 jsou započteny i náklady na:_x000D_
a) rozměření, vrtání a spotřebu vrtáků. Pro velikost M 8 až M 30 jsou započteny náklady na vrtání příklepovými vrtáky, pro velikost M 33 až M 39 diamantovými korunkami,_x000D_
b) vyfoukání otvoru, přípravu kotev k uložení do otvorů, vyplnění kotevních otvorů tmelem nebo chemickou patronou včetně dodávky materiálu._x000D_
2. V cenách 953 96-51.. jsou započteny i náklady na dodání a zasunutí kotevního šroubu do otvoru vyplněného chemickým tmelem nebo patronou a dotažení matice._x000D_
</t>
  </si>
  <si>
    <t>3"výkres číslo D.b.9</t>
  </si>
  <si>
    <t>39</t>
  </si>
  <si>
    <t>953965141</t>
  </si>
  <si>
    <t>Kotvy chemické s vyvrtáním otvoru kotevní šrouby pro chemické kotvy, velikost M 20, délka 240 mm</t>
  </si>
  <si>
    <t>-529620393</t>
  </si>
  <si>
    <t>40</t>
  </si>
  <si>
    <t>31111009</t>
  </si>
  <si>
    <t>matice přesná šestihranná Pz DIN 934-8 M20</t>
  </si>
  <si>
    <t>100 kus</t>
  </si>
  <si>
    <t>-57849718</t>
  </si>
  <si>
    <t>3*0,01 'Přepočtené koeficientem množství</t>
  </si>
  <si>
    <t>41</t>
  </si>
  <si>
    <t>31120009</t>
  </si>
  <si>
    <t>podložka DIN 125-A ZB D 20mm</t>
  </si>
  <si>
    <t>137734802</t>
  </si>
  <si>
    <t>42</t>
  </si>
  <si>
    <t>980801501</t>
  </si>
  <si>
    <t>Demontáž a likvidace stávajícícho výpustného zařízení</t>
  </si>
  <si>
    <t>-296046577</t>
  </si>
  <si>
    <t>1"výkres číslo D.b.1</t>
  </si>
  <si>
    <t>998</t>
  </si>
  <si>
    <t>Přesun hmot</t>
  </si>
  <si>
    <t>43</t>
  </si>
  <si>
    <t>998322011</t>
  </si>
  <si>
    <t>Přesun hmot pro objekty hráze přehradní zděné, betonové, železobetonové dopravní vzdálenost do 500 m</t>
  </si>
  <si>
    <t>t</t>
  </si>
  <si>
    <t>-1467062649</t>
  </si>
  <si>
    <t>PSV</t>
  </si>
  <si>
    <t>Práce a dodávky PSV</t>
  </si>
  <si>
    <t>767</t>
  </si>
  <si>
    <t>Konstrukce zámečnické</t>
  </si>
  <si>
    <t>44</t>
  </si>
  <si>
    <t>767101501</t>
  </si>
  <si>
    <t>Dodávka a montáž ocelového uzamykatelného poklopu požeráku s rámem, povrchová úprava zinkováním</t>
  </si>
  <si>
    <t>1129981076</t>
  </si>
  <si>
    <t>45</t>
  </si>
  <si>
    <t>767101502</t>
  </si>
  <si>
    <t>Dodávka a montáž ocelových vodících U profilů požeráku, povrchová úprava zinkováním</t>
  </si>
  <si>
    <t>-1932160356</t>
  </si>
  <si>
    <t>4"výkres číslo D.b.9</t>
  </si>
  <si>
    <t>46</t>
  </si>
  <si>
    <t>767101503</t>
  </si>
  <si>
    <t>Výroba a montáž ocelové konstrukce lávky, povrchová úprava zinkováním</t>
  </si>
  <si>
    <t>110611488</t>
  </si>
  <si>
    <t>133+28+10+11"položky dílu 767</t>
  </si>
  <si>
    <t>47</t>
  </si>
  <si>
    <t>13010822</t>
  </si>
  <si>
    <t>ocel profilová UPN 160 jakost 11 375</t>
  </si>
  <si>
    <t>1821833556</t>
  </si>
  <si>
    <t>(2,6+0,6)*2*18,9*1,1*0,001"výkres číslo D.b.9</t>
  </si>
  <si>
    <t>48</t>
  </si>
  <si>
    <t>13010420</t>
  </si>
  <si>
    <t>úhelník ocelový rovnostranný jakost 11 375 50x50x5mm</t>
  </si>
  <si>
    <t>1646187117</t>
  </si>
  <si>
    <t>(2,6+0,6)*2*3,98*1,1*0,001</t>
  </si>
  <si>
    <t>49</t>
  </si>
  <si>
    <t>13011061</t>
  </si>
  <si>
    <t>úhelník ocelový rovnostranný jakost 11 375 30x30x5mm</t>
  </si>
  <si>
    <t>-1505822088</t>
  </si>
  <si>
    <t>1,2*3*2,5*1,1*0,001"výkres číslo D.b.9</t>
  </si>
  <si>
    <t>50</t>
  </si>
  <si>
    <t>13010218</t>
  </si>
  <si>
    <t>tyč ocelová plochá jakost 11 375 50x5mm</t>
  </si>
  <si>
    <t>-1847864967</t>
  </si>
  <si>
    <t>2,5*2*2*1,1*0,001"výkres číslo D.b.8</t>
  </si>
  <si>
    <t>51</t>
  </si>
  <si>
    <t>998767101</t>
  </si>
  <si>
    <t>Přesun hmot pro zámečnické konstrukce stanovený z hmotnosti přesunovaného materiálu vodorovná dopravní vzdálenost do 50 m v objektech výšky do 6 m</t>
  </si>
  <si>
    <t>208612198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</si>
  <si>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</si>
  <si>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02 - oprava a opevnění svahů nádrže</t>
  </si>
  <si>
    <t xml:space="preserve">    997 - Přesun sutě</t>
  </si>
  <si>
    <t>2107236052</t>
  </si>
  <si>
    <t>-2096143563</t>
  </si>
  <si>
    <t>160*2,5*0,1"výkres číslo D.b.1</t>
  </si>
  <si>
    <t>122201102</t>
  </si>
  <si>
    <t>Odkopávky a prokopávky nezapažené s přehozením výkopku na vzdálenost do 3 m nebo s naložením na dopravní prostředek v hornině tř. 3 přes 100 do 1 000 m3</t>
  </si>
  <si>
    <t>-896892652</t>
  </si>
  <si>
    <t>160*3*0,6*0,5+18*1*0,5*0,5"výkres číslo D.b.1</t>
  </si>
  <si>
    <t>-1587154545</t>
  </si>
  <si>
    <t>132201201</t>
  </si>
  <si>
    <t>Hloubení zapažených i nezapažených rýh šířky přes 600 do 2 000 mm s urovnáním dna do předepsaného profilu a spádu v hornině tř. 3 do 100 m3</t>
  </si>
  <si>
    <t>-280346023</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</si>
  <si>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prostředek._x000D_
2. Hloubení rýh při lesnicko-technických melioracích se oceňuje:_x000D_
a) ve stržích cenami platnými pro objem výkopu do 100 m3, i když skutečný objem výkopu je větší,_x000D_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m3._x000D_
3. Náklady na svislé přemístění výkopku nad 1 m hloubky se určí dle ustanovení článku č. 3161 všeobecných podmínek katalogu._x000D_
4. Předepisuje-li projekt hloubit rýhy 5 až 7 bez použití trhavin, oceňuje se toto hloubení:_x000D_
a) v suchu nebo mokru cenami 138 40-1201, 138 50-1201 a 138 60-1201 Dolamování hloubených vykopávek,_x000D_
b) v tekoucí vodě při jakékoliv její rychlosti individuálně._x000D_
5. Ceny nelze použít pro hloubení rýh a hloubky přes 16 m. Tyto práce se oceňují individuálně._x000D_
</t>
  </si>
  <si>
    <t>18*0,8*0,7"výkres číslo D.b.10</t>
  </si>
  <si>
    <t>130*(2+0,6)*0,5*0,6"výkres číslo D.b.11</t>
  </si>
  <si>
    <t>Součet</t>
  </si>
  <si>
    <t>132201209</t>
  </si>
  <si>
    <t>Hloubení zapažených i nezapažených rýh šířky přes 600 do 2 000 mm s urovnáním dna do předepsaného profilu a spádu v hornině tř. 3 Příplatek k cenám za lepivost horniny tř. 3</t>
  </si>
  <si>
    <t>534257624</t>
  </si>
  <si>
    <t>2128444559</t>
  </si>
  <si>
    <t>148,5+111,48"položky dílu 1</t>
  </si>
  <si>
    <t>-960847451</t>
  </si>
  <si>
    <t>160*2,5"výkres číslo D.b.1</t>
  </si>
  <si>
    <t>1590710366</t>
  </si>
  <si>
    <t>400*0,025 'Přepočtené koeficientem množství</t>
  </si>
  <si>
    <t>182101101</t>
  </si>
  <si>
    <t>Svahování trvalých svahů do projektovaných profilů s potřebným přemístěním výkopku při svahování v zářezech v hornině tř. 1 až 4</t>
  </si>
  <si>
    <t>-1455292658</t>
  </si>
  <si>
    <t xml:space="preserve">Poznámka k souboru cen:_x000D_
1. Ceny jsou určeny pro svahování všech nově zřizovaných ploch výkopů nebo násypů ve sklonu přes 1 : 5 a pro úpravu lavic (berem) šířky do 3 m přerušujících svahy, pod jakékoliv zpevnění ploch, pod humusování, drnování apod., pro úpravy dna a stěn silničních a železničních příkopů a pro úpravy dna šířky do 1 m melioračních kanálů a vodotečí._x000D_
2. Ceny nelze použít pro urovnání stěn příkopů při čištění; toto urovnání se oceňuje cenami souboru cen 938 90-2 . čištění příkopů komunikací v suchu nebo ve vodě A02 Zemní práce pro objekty oborů 821 až 828._x000D_
3. Úprava ploch vodorovných nebo ve sklonu do 1 : 5 s výjimkou ustanovení v poznámce č. 1 se oceňuje cenami souboru cen 181 *0-11 Úprava pláně vyrovnáním výškových rozdílů._x000D_
</t>
  </si>
  <si>
    <t>498*0,5"výkres číslo D.b.1</t>
  </si>
  <si>
    <t>182201101</t>
  </si>
  <si>
    <t>Svahování trvalých svahů do projektovaných profilů s potřebným přemístěním výkopku při svahování násypů v jakékoliv hornině</t>
  </si>
  <si>
    <t>-1841409743</t>
  </si>
  <si>
    <t>182301131</t>
  </si>
  <si>
    <t>Rozprostření a urovnání ornice ve svahu sklonu přes 1:5 při souvislé ploše přes 500 m2, tl. vrstvy do 100 mm</t>
  </si>
  <si>
    <t>1753517109</t>
  </si>
  <si>
    <t>321213345</t>
  </si>
  <si>
    <t>Zdivo nadzákladové z lomového kamene vodních staveb přehrad, jezů a plavebních komor, spodní stavby vodních elektráren, odběrných věží a výpustných zařízení, opěrných zdí, šachet, šachtic a ostatních konstrukcí obkladní z lomového kamene lomařsky upraveného s vyspárováním, na cementovou maltu</t>
  </si>
  <si>
    <t>-379524398</t>
  </si>
  <si>
    <t xml:space="preserve">Poznámka k souboru cen:_x000D_
1. Ceny -3235, -3345, -3445 lze použít i pro dlažby z lomového kamene o sklonu přes 1:1._x000D_
2. Ceny -4511, -4591 lze použít i pro rovnaninu z lomového kamene o sklonu přes 1:1._x000D_
3. Objem se stanoví v m3 zdiva; objem dutin do 0,20 m3 jednotlivě se od celkového objemu neodečítá._x000D_
</t>
  </si>
  <si>
    <t>(1,4*0,15+0,45*0,15)*18"výkres číslo D.b.10</t>
  </si>
  <si>
    <t>321321116</t>
  </si>
  <si>
    <t>Konstrukce vodních staveb z betonu přehrad, jezů a plavebních komor, spodní stavby vodních elektráren, jader přehrad, odběrných věží a výpustných zařízení, opěrných zdí, šachet, šachtic a ostatních konstrukcí železového pro prostředí s mrazovými cykly tř. C 30/37</t>
  </si>
  <si>
    <t>-67934961</t>
  </si>
  <si>
    <t>18*0,8*0,7+18*(0,45+0,3)*0,5*1,4"výkres číslo D.b.10</t>
  </si>
  <si>
    <t>-1845286686</t>
  </si>
  <si>
    <t>(18+0,8)*2*0,7+18*2*1,4"výkres číslo D.b.10</t>
  </si>
  <si>
    <t>-231659556</t>
  </si>
  <si>
    <t>321368211</t>
  </si>
  <si>
    <t>Výztuž železobetonových konstrukcí vodních staveb přehrad, jezů a plavebních komor, spodní stavby vodních elektráren, jader přehrad, odběrných věží a výpustných zařízení, opěrných zdí, šachet, šachtic a ostatních konstrukcí jednotlivé pruty svařované sítě z ocelových tažených drátů jakéhokoliv druhu oceli jakéhokoliv průměru a roztečí</t>
  </si>
  <si>
    <t>1156610477</t>
  </si>
  <si>
    <t xml:space="preserve">Poznámka k souboru cen:_x000D_
1. Ceny lze použít i pro:_x000D_
a) výztuž prováděnou v obedněných prostorách,_x000D_
b) výztuž koster obalených sítí; potažení kostry hustým pletivem se oceňuje individuálně,_x000D_
c) výztuž z armokošů._x000D_
2. V cenách jsou započteny i náklady na bodové svařování nahrazující vázaní drátem._x000D_
3. V cenách nejsou započteny náklady na provedení nosných svarů a na provedení svarů přenášejících tahová napětí při přepravě a montáži výztuže z vyztužených koster; tyto se oceňují cenami souboru cen 320 36-0 Svařované nosné spoje._x000D_
4. Množství jednotek se stanoví v t hmotnosti výztuže bez prostřihu._x000D_
</t>
  </si>
  <si>
    <t>(0,65+0,8+1,3+0,15)*18*7,9*1,25*0,001"výkres číslo D.b.10</t>
  </si>
  <si>
    <t>430301501</t>
  </si>
  <si>
    <t>Dodávka a osazení prefabrikovaného železobetonového schodiště 8stupňů, šíře 80cm</t>
  </si>
  <si>
    <t>1686282939</t>
  </si>
  <si>
    <t>2"výkres číslo D.b.12</t>
  </si>
  <si>
    <t>451571111</t>
  </si>
  <si>
    <t>Lože pod dlažby ze štěrkopísků, tl. vrstvy do 100 mm</t>
  </si>
  <si>
    <t>-1869018762</t>
  </si>
  <si>
    <t xml:space="preserve">Poznámka k souboru cen:_x000D_
1. Ceny lze použít i pro zřízení podkladního lože pod patky a konstrukce z prefabrikátů._x000D_
2. V cenách jsou započteny i náklady na urovnání líce vrstvy._x000D_
3. Plocha se stanoví v m2 dlažby, pod kterou je lože určeno._x000D_
</t>
  </si>
  <si>
    <t>3*1*0,1*2"výkres číslo D.b.12</t>
  </si>
  <si>
    <t>461211711</t>
  </si>
  <si>
    <t>Patka z lomového kamene lomařsky upraveného pro dlažbu zděná na sucho bez výplně spár</t>
  </si>
  <si>
    <t>2098413460</t>
  </si>
  <si>
    <t xml:space="preserve">Poznámka k souboru cen:_x000D_
1. Ceny lze použít i pro patky, které podpírají pohoz, vegetační, popř. jiné opevnění svahu._x000D_
2. Ceny neplatí pro zřízení záhozových patek z lomového kamene. Tyto se oceňují cenami souboru cen 462 51-11 Zához z lomového kamene._x000D_
3. V cenách jsou započteny i náklady na úpravu povrchu viditelných ploch patky._x000D_
4. Objem se stanoví v m3 konstrukce patky._x000D_
</t>
  </si>
  <si>
    <t>462511270</t>
  </si>
  <si>
    <t>Zához z lomového kamene neupraveného záhozového bez proštěrkování z terénu, hmotnosti jednotlivých kamenů do 200 kg</t>
  </si>
  <si>
    <t>-1625921190</t>
  </si>
  <si>
    <t xml:space="preserve">Poznámka k souboru cen:_x000D_
1. Ceny lze použít i pro záhozovou patku z lomového kamene._x000D_
2. Ceny neplatí pro zřízení konstrukce balvanitého skluzu; tento se oceňuje cenou 467 51-0111 Balvanitý skluz z lomového kamene._x000D_
3. V cenách jsou započteny i náklady na úpravu jednotlivých velkých kamenů hmotnosti přes 500 kg dodatečným rozpojením na místě uložení._x000D_
4. Množství měrných jednotek_x000D_
a) záhozu se stanoví v m3 konstrukce záhozu,_x000D_
b) příplatků se stanoví v m2 upravovaných ploch záhozu._x000D_
</t>
  </si>
  <si>
    <t>498*0,3"výkres číslo D.b.1</t>
  </si>
  <si>
    <t>462519002</t>
  </si>
  <si>
    <t>Zához z lomového kamene neupraveného záhozového Příplatek k cenám za urovnání viditelných ploch záhozu z kamene, hmotnosti jednotlivých kamenů do 200 kg</t>
  </si>
  <si>
    <t>-1078262462</t>
  </si>
  <si>
    <t>498"výkres číslo D.b.1</t>
  </si>
  <si>
    <t>850101501</t>
  </si>
  <si>
    <t>Prodloužení stávajícícho přepadového potrubí DN 500</t>
  </si>
  <si>
    <t>931834897</t>
  </si>
  <si>
    <t>1,5"výkres číslo D.b.6</t>
  </si>
  <si>
    <t>960111221</t>
  </si>
  <si>
    <t>Bourání konstrukcí vodních staveb z hladiny, s naložením vybouraných hmot a suti na dopravní prostředek nebo s odklizením na hromady do vzdálenosti 20 m z dílců prefabrikovaných betonových a železobetonových</t>
  </si>
  <si>
    <t>1332245526</t>
  </si>
  <si>
    <t xml:space="preserve">Poznámka k souboru cen:_x000D_
1. Ceny jsou určeny:_x000D_
a) cena 960 11-1221 i pro bourání:_x000D_
- konstrukcí z prostého nebo prokládaného betonu a asfaltobetonu,_x000D_
- patky z prefabrikátů,_x000D_
- záhozu z betonových bloků,_x000D_
- dlažby z kamene,_x000D_
- dlažby z betonových desek a tvárnic,_x000D_
- skruží studní pro kontrolní měření, pozorování čerpání vody,_x000D_
- prefabrikovaných obezdívek krátkých ražených štol,_x000D_
- prefabrikovaných těles kabelových tratí._x000D_
b) cena 960 19-1241 i pro bourání:_x000D_
- kamenných krycích desek,_x000D_
- obkladního zdiva,_x000D_
- schodů z kopáků,_x000D_
- balvanitého skluzu._x000D_
c) cena 960 21-1251 i pro bourání:_x000D_
- kyklopského zdiva,_x000D_
- těsnícího jádra z asfaltové malty i asfaltové malty prokládané kamenem,_x000D_
- patky z lomového kamene,_x000D_
- záhozu a pohozu prolitého cementovou nebo asfaltovou maltou,_x000D_
- rovnaniny z lomového kamene,_x000D_
- schodů z lomového kamene,_x000D_
- zdiva cihelného, tvárnicového, příček, mazanin a potěrů,_x000D_
- monolitických obezdívek krátkých ražených štol,_x000D_
d) cena 960 32-1271 i pro bourání betonových konstrukcí s vloženými ocelovými trubkami (pro měření a pozorování)._x000D_
2. Ceny nelze použít pro:_x000D_
a) bourání ve výkopišti, kdy bourání je součástí zemních prací; tyto práce se oceňují cenami katalogu 800-1 Zemní práce,_x000D_
b) bourání konstrukcí lože z kameniva, filtračních vrstev záhozu z lomového kamene, pohozu z kamene a kameniva; toto se oceňuje cenami katalogu 800-1 Zemní práce,_x000D_
c) bourání opeření svodidel, drátokamenného opevnění, břehového opevnění perforovanou folií, obsluhovacích lávek a stavidlových tabulí, limnigrafických latí, geotextilií; tyto práce se oceňují individuálně._x000D_
3. V cenách jsou započteny i náklady na bourání geotextilií, výplně otvorů tvárnic, drenáží, trubek a dilatačních prvků apod., zabudovaných v bouraných konstrukcích._x000D_
4. V cenách nejsou započteny náklady na:_x000D_
a) roubení horniny za bouranými konstrukcemi. Tyto se oceňují cenami katalogu 800-1 Zemní práce,_x000D_
b) svislou dopravu suti; tyto práce se oceňují cenami souboru cen 997 32-12 Svislá doprava suti a vybouraných hmot,_x000D_
c) vodorovnou dopravu suti na vzdálenost přes 20 m; tyto práce se oceňují cenami souboru cen 997 32-1 . . Vodorovná doprava suti a vybouraných hmot s tím, že započtených 20 m se z celkové dopravní vzdálenosti neodečítá,_x000D_
d) uložení suti a vybouraných hmot do násypu nebo na skládku; tyto práce se oceňují cenami katalogu 800-1 Zemní práce._x000D_
5. Objem se stanoví v m3 bourané konstrukce._x000D_
</t>
  </si>
  <si>
    <t>160*2*0,15"výkres číslo D.b.1</t>
  </si>
  <si>
    <t>960321271</t>
  </si>
  <si>
    <t>Bourání konstrukcí vodních staveb z hladiny, s naložením vybouraných hmot a suti na dopravní prostředek nebo s odklizením na hromady do vzdálenosti 20 m ze železobetonu</t>
  </si>
  <si>
    <t>-1709034537</t>
  </si>
  <si>
    <t>5*0,8*0,3*2"výkres číslo D.b.1 schody</t>
  </si>
  <si>
    <t>997</t>
  </si>
  <si>
    <t>Přesun sutě</t>
  </si>
  <si>
    <t>997321511</t>
  </si>
  <si>
    <t>Vodorovná doprava suti a vybouraných hmot bez naložení, s vyložením a hrubým urovnáním po suchu, na vzdálenost do 1 km</t>
  </si>
  <si>
    <t>1618694792</t>
  </si>
  <si>
    <t xml:space="preserve">Poznámka k souboru cen:_x000D_
1. Ceny jsou určeny:_x000D_
a) pro další manipulaci s vybouranými hmotami a sutí až na místo definitivního uložení na vzdálenost od těžiště nakládky do těžiště vykládky, pokud není dále stanoveno jinak,_x000D_
b) při dopravě po vodě na vodorovnou vzdálenost přemístění určenou od přilehlé průsečnice původního terénu (původní břehové plochy) s hladinou vody k těžišti hromady nebo dopravního prostředku po nejhospodárnější dopravní trase._x000D_
c) i pro další manipulaci s ocelovými hradidly, porostem, bahnem, sutí a vybouranými hmotami, u nichž základní manipulace je započtena v cenách části C01 - Udržování a opravy konstrukcí._x000D_
2. Cenu 997 32-1611 nelze použít pro první naložení na dopravní prostředek; náklady na toto naložení jsou započteny v cenách 467 95-10 Odstranění prahu, 960 . . -12 Bourání konstrukcí vodních staveb a 978 02-71 Odstranění poškozených cementových omítek._x000D_
3. V cenách jsou započteny i náklady_x000D_
a) při vodorovné dopravě po suchu na přepravu za ztížených provozních podmínek,_x000D_
b) při vodorovné dopravě po vodě na vyložení na hromady na suchu nebo na přeložení na dopravní prostředek na suchu do 15 m vodorovně a současně do 4 m svisle,_x000D_
c) při nakládání nebo překládání na dopravu do 15 m vodorovně a současně do 4 m svisle._x000D_
4. V cenách nejsou započteny náklady na uložení suti a vybouraných hmot do násypu nebo na skládku; tyto práce se oceňují cenami katalogu 800-1 Zemní práce._x000D_
</t>
  </si>
  <si>
    <t>997321519</t>
  </si>
  <si>
    <t>Vodorovná doprava suti a vybouraných hmot bez naložení, s vyložením a hrubým urovnáním po suchu, na vzdálenost Příplatek k cenám za každý další i započatý 1 km přes 1 km</t>
  </si>
  <si>
    <t>2063873528</t>
  </si>
  <si>
    <t>124,296*15 'Přepočtené koeficientem množství</t>
  </si>
  <si>
    <t>94620130</t>
  </si>
  <si>
    <t>poplatek za uložení stavebního odpadu železobetonového zatříděného kódem 170 101</t>
  </si>
  <si>
    <t>1376743696</t>
  </si>
  <si>
    <t>998321011</t>
  </si>
  <si>
    <t>Přesun hmot pro objekty hráze přehradní zemní a kamenité dopravní vzdálenost do 500 m</t>
  </si>
  <si>
    <t>-732987072</t>
  </si>
  <si>
    <t>VON - vedlejší a ostatní náklady</t>
  </si>
  <si>
    <t>VRN - Vedlejší rozpočtové náklady</t>
  </si>
  <si>
    <t xml:space="preserve">    VRN1 - Průzkumné, geodetické a projektové práce</t>
  </si>
  <si>
    <t xml:space="preserve">    VRN3 - Zařízení staveniště</t>
  </si>
  <si>
    <t xml:space="preserve">    VRN7 - Provozní vlivy</t>
  </si>
  <si>
    <t xml:space="preserve">    VRN9 - Ostatní náklady</t>
  </si>
  <si>
    <t>VRN</t>
  </si>
  <si>
    <t>Vedlejší rozpočtové náklady</t>
  </si>
  <si>
    <t>VRN1</t>
  </si>
  <si>
    <t>Průzkumné, geodetické a projektové práce</t>
  </si>
  <si>
    <t>012203000</t>
  </si>
  <si>
    <t>Geodetické práce při provádění stavby</t>
  </si>
  <si>
    <t>…</t>
  </si>
  <si>
    <t>1024</t>
  </si>
  <si>
    <t>202114004</t>
  </si>
  <si>
    <t>012303000</t>
  </si>
  <si>
    <t>Geodetické práce po výstavbě</t>
  </si>
  <si>
    <t>-2008017417</t>
  </si>
  <si>
    <t>013254001</t>
  </si>
  <si>
    <t>Dokumentace skutečného provedení stavby prováděna dle vyhlášky č.499/2006 sb. příloha č.7- 3x tištěné paré, 1x elektronicky na CD</t>
  </si>
  <si>
    <t>-1840129442</t>
  </si>
  <si>
    <t>VRN3</t>
  </si>
  <si>
    <t>Zařízení staveniště</t>
  </si>
  <si>
    <t>030001000</t>
  </si>
  <si>
    <t>1465705555</t>
  </si>
  <si>
    <t>VRN7</t>
  </si>
  <si>
    <t>Provozní vlivy</t>
  </si>
  <si>
    <t>072002001</t>
  </si>
  <si>
    <t>Silniční provoz - dopravně-inženýrské opatření, dočasné dopravní značení, čištění mechanizace před vjezdem na komunkaci, čištění komunikací, zajištění přístupu a obslužnosti (návrh, vyřízení, realizace)</t>
  </si>
  <si>
    <t>-494921211</t>
  </si>
  <si>
    <t>VRN9</t>
  </si>
  <si>
    <t>Ostatní náklady</t>
  </si>
  <si>
    <t>090001003</t>
  </si>
  <si>
    <t>Hlavní tituly průvodních činností a nákladů další náklady na pracovníky Vytýčení stávajících sítí</t>
  </si>
  <si>
    <t>Kč</t>
  </si>
  <si>
    <t>-860844336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</si>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</sst>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5">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1" fillId="0" borderId="0" applyNumberFormat="0" applyFill="0" applyBorder="0" applyAlignment="0" applyProtection="0"/>
  </cellStyleXfs>
  <cellXfs count="30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xf numFmtId="0" fontId="0" fillId="0" borderId="3" xfId="0" applyBorder="1"/>
    <xf numFmtId="0" fontId="0" fillId="0" borderId="4" xfId="0" applyBorder="1"/>
    <xf numFmtId="0" fontId="13"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5" xfId="0" applyBorder="1"/>
    <xf numFmtId="0" fontId="0" fillId="0" borderId="0" xfId="0" applyFont="1" applyAlignment="1">
      <alignment vertical="center"/>
    </xf>
    <xf numFmtId="0" fontId="0" fillId="0" borderId="4" xfId="0" applyFont="1" applyBorder="1" applyAlignment="1">
      <alignment vertical="center"/>
    </xf>
    <xf numFmtId="0" fontId="14" fillId="0" borderId="6" xfId="0" applyFont="1" applyBorder="1" applyAlignment="1">
      <alignment horizontal="left" vertical="center"/>
    </xf>
    <xf numFmtId="0" fontId="0" fillId="0" borderId="6" xfId="0" applyFont="1"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ont="1" applyFill="1" applyAlignment="1">
      <alignment vertical="center"/>
    </xf>
    <xf numFmtId="0" fontId="4" fillId="3" borderId="7" xfId="0" applyFont="1" applyFill="1" applyBorder="1" applyAlignment="1">
      <alignment horizontal="left" vertical="center"/>
    </xf>
    <xf numFmtId="0" fontId="0" fillId="3" borderId="8" xfId="0" applyFont="1" applyFill="1" applyBorder="1" applyAlignment="1">
      <alignment vertical="center"/>
    </xf>
    <xf numFmtId="0" fontId="4" fillId="3" borderId="8" xfId="0" applyFont="1" applyFill="1" applyBorder="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4"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4" borderId="8" xfId="0" applyFont="1" applyFill="1" applyBorder="1" applyAlignment="1">
      <alignment vertical="center"/>
    </xf>
    <xf numFmtId="0" fontId="18" fillId="4" borderId="9" xfId="0" applyFont="1" applyFill="1" applyBorder="1" applyAlignment="1">
      <alignment horizontal="center" vertical="center"/>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4" fillId="0" borderId="4" xfId="0" applyFont="1" applyBorder="1" applyAlignment="1">
      <alignment vertical="center"/>
    </xf>
    <xf numFmtId="0" fontId="20" fillId="0" borderId="0" xfId="0" applyFont="1" applyAlignment="1">
      <alignment horizontal="left" vertical="center"/>
    </xf>
    <xf numFmtId="0" fontId="20" fillId="0" borderId="0" xfId="0" applyFont="1" applyAlignment="1">
      <alignment vertical="center"/>
    </xf>
    <xf numFmtId="4" fontId="20" fillId="0" borderId="0" xfId="0" applyNumberFormat="1" applyFont="1" applyAlignment="1">
      <alignment vertical="center"/>
    </xf>
    <xf numFmtId="0" fontId="4" fillId="0" borderId="0" xfId="0" applyFont="1" applyAlignment="1">
      <alignment horizontal="center" vertical="center"/>
    </xf>
    <xf numFmtId="4" fontId="16" fillId="0" borderId="15" xfId="0" applyNumberFormat="1" applyFont="1" applyBorder="1" applyAlignment="1">
      <alignment vertical="center"/>
    </xf>
    <xf numFmtId="4" fontId="16" fillId="0" borderId="0" xfId="0" applyNumberFormat="1" applyFont="1" applyBorder="1" applyAlignment="1">
      <alignment vertical="center"/>
    </xf>
    <xf numFmtId="166" fontId="16" fillId="0" borderId="0" xfId="0" applyNumberFormat="1" applyFont="1" applyBorder="1" applyAlignment="1">
      <alignment vertical="center"/>
    </xf>
    <xf numFmtId="4" fontId="16" fillId="0" borderId="16" xfId="0" applyNumberFormat="1" applyFont="1" applyBorder="1" applyAlignment="1">
      <alignment vertical="center"/>
    </xf>
    <xf numFmtId="0" fontId="4" fillId="0" borderId="0" xfId="0" applyFont="1" applyAlignment="1">
      <alignment horizontal="left" vertical="center"/>
    </xf>
    <xf numFmtId="0" fontId="21" fillId="0" borderId="0" xfId="0" applyFont="1" applyAlignment="1">
      <alignment horizontal="left" vertical="center"/>
    </xf>
    <xf numFmtId="0" fontId="22" fillId="0" borderId="0" xfId="1" applyFont="1" applyAlignment="1">
      <alignment horizontal="center" vertical="center"/>
    </xf>
    <xf numFmtId="0" fontId="5" fillId="0" borderId="4"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3" fillId="0" borderId="0" xfId="0" applyFont="1" applyAlignment="1">
      <alignment horizontal="center" vertical="center"/>
    </xf>
    <xf numFmtId="4" fontId="25" fillId="0" borderId="15" xfId="0" applyNumberFormat="1" applyFont="1" applyBorder="1" applyAlignment="1">
      <alignment vertical="center"/>
    </xf>
    <xf numFmtId="4" fontId="25" fillId="0" borderId="0" xfId="0" applyNumberFormat="1" applyFont="1" applyBorder="1" applyAlignment="1">
      <alignment vertical="center"/>
    </xf>
    <xf numFmtId="166" fontId="25" fillId="0" borderId="0" xfId="0" applyNumberFormat="1" applyFont="1" applyBorder="1" applyAlignment="1">
      <alignment vertical="center"/>
    </xf>
    <xf numFmtId="4" fontId="25" fillId="0" borderId="16" xfId="0" applyNumberFormat="1" applyFont="1" applyBorder="1" applyAlignment="1">
      <alignment vertical="center"/>
    </xf>
    <xf numFmtId="0" fontId="5" fillId="0" borderId="0" xfId="0" applyFont="1" applyAlignment="1">
      <alignment horizontal="left" vertical="center"/>
    </xf>
    <xf numFmtId="4" fontId="25" fillId="0" borderId="20" xfId="0" applyNumberFormat="1" applyFont="1" applyBorder="1" applyAlignment="1">
      <alignment vertical="center"/>
    </xf>
    <xf numFmtId="4" fontId="25" fillId="0" borderId="21" xfId="0" applyNumberFormat="1" applyFont="1" applyBorder="1" applyAlignment="1">
      <alignment vertical="center"/>
    </xf>
    <xf numFmtId="166" fontId="25" fillId="0" borderId="21" xfId="0" applyNumberFormat="1" applyFont="1" applyBorder="1" applyAlignment="1">
      <alignment vertical="center"/>
    </xf>
    <xf numFmtId="4" fontId="25" fillId="0" borderId="22" xfId="0" applyNumberFormat="1" applyFont="1" applyBorder="1" applyAlignment="1">
      <alignment vertical="center"/>
    </xf>
    <xf numFmtId="0" fontId="0" fillId="0" borderId="0" xfId="0" applyProtection="1"/>
    <xf numFmtId="0" fontId="26" fillId="0" borderId="0" xfId="0" applyFont="1" applyAlignment="1">
      <alignment horizontal="left" vertical="center"/>
    </xf>
    <xf numFmtId="0" fontId="0" fillId="0" borderId="4" xfId="0" applyBorder="1" applyAlignment="1">
      <alignmen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14" fillId="0" borderId="0" xfId="0" applyFont="1" applyAlignment="1">
      <alignment horizontal="left" vertical="center"/>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18" fillId="4" borderId="0" xfId="0" applyFont="1" applyFill="1" applyAlignment="1">
      <alignment horizontal="left" vertical="center"/>
    </xf>
    <xf numFmtId="0" fontId="18" fillId="4" borderId="0" xfId="0" applyFont="1" applyFill="1" applyAlignment="1">
      <alignment horizontal="right" vertical="center"/>
    </xf>
    <xf numFmtId="0" fontId="27"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lignment horizontal="center" vertical="center" wrapText="1"/>
    </xf>
    <xf numFmtId="0" fontId="18" fillId="4" borderId="17"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0" fillId="0" borderId="4" xfId="0" applyBorder="1" applyAlignment="1">
      <alignment horizontal="center" vertical="center" wrapText="1"/>
    </xf>
    <xf numFmtId="4" fontId="20" fillId="0" borderId="0" xfId="0" applyNumberFormat="1" applyFont="1" applyAlignment="1"/>
    <xf numFmtId="166" fontId="28" fillId="0" borderId="13" xfId="0" applyNumberFormat="1" applyFont="1" applyBorder="1" applyAlignment="1"/>
    <xf numFmtId="166" fontId="28" fillId="0" borderId="14" xfId="0" applyNumberFormat="1" applyFont="1" applyBorder="1" applyAlignment="1"/>
    <xf numFmtId="4" fontId="29" fillId="0" borderId="0" xfId="0" applyNumberFormat="1" applyFont="1" applyAlignment="1">
      <alignment vertical="center"/>
    </xf>
    <xf numFmtId="0" fontId="8" fillId="0" borderId="4" xfId="0" applyFont="1" applyBorder="1" applyAlignment="1"/>
    <xf numFmtId="0" fontId="8" fillId="0" borderId="0" xfId="0" applyFont="1" applyAlignment="1">
      <alignment horizontal="left"/>
    </xf>
    <xf numFmtId="0" fontId="6" fillId="0" borderId="0" xfId="0" applyFont="1" applyAlignment="1">
      <alignment horizontal="left"/>
    </xf>
    <xf numFmtId="4" fontId="6" fillId="0" borderId="0" xfId="0" applyNumberFormat="1" applyFont="1" applyAlignment="1"/>
    <xf numFmtId="0" fontId="8" fillId="0" borderId="15" xfId="0" applyFont="1" applyBorder="1" applyAlignment="1"/>
    <xf numFmtId="0" fontId="8" fillId="0" borderId="0" xfId="0" applyFont="1" applyBorder="1" applyAlignment="1"/>
    <xf numFmtId="166" fontId="8" fillId="0" borderId="0" xfId="0" applyNumberFormat="1" applyFont="1" applyBorder="1" applyAlignment="1"/>
    <xf numFmtId="166" fontId="8" fillId="0" borderId="16"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4" xfId="0" applyFont="1" applyBorder="1" applyAlignment="1" applyProtection="1">
      <alignment vertical="center"/>
      <protection locked="0"/>
    </xf>
    <xf numFmtId="0" fontId="18" fillId="0" borderId="23" xfId="0" applyFont="1" applyBorder="1" applyAlignment="1" applyProtection="1">
      <alignment horizontal="center" vertical="center"/>
      <protection locked="0"/>
    </xf>
    <xf numFmtId="49" fontId="18" fillId="0" borderId="23" xfId="0" applyNumberFormat="1"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3" xfId="0" applyFont="1" applyBorder="1" applyAlignment="1" applyProtection="1">
      <alignment horizontal="center" vertical="center" wrapText="1"/>
      <protection locked="0"/>
    </xf>
    <xf numFmtId="167" fontId="18" fillId="0" borderId="23" xfId="0" applyNumberFormat="1" applyFont="1" applyBorder="1" applyAlignment="1" applyProtection="1">
      <alignment vertical="center"/>
      <protection locked="0"/>
    </xf>
    <xf numFmtId="4" fontId="18" fillId="0" borderId="23" xfId="0" applyNumberFormat="1" applyFont="1" applyBorder="1" applyAlignment="1" applyProtection="1">
      <alignment vertical="center"/>
      <protection locked="0"/>
    </xf>
    <xf numFmtId="0" fontId="19" fillId="0" borderId="15" xfId="0" applyFont="1" applyBorder="1" applyAlignment="1">
      <alignment horizontal="left" vertical="center"/>
    </xf>
    <xf numFmtId="0" fontId="19" fillId="0" borderId="0" xfId="0" applyFont="1" applyBorder="1" applyAlignment="1">
      <alignment horizontal="center" vertical="center"/>
    </xf>
    <xf numFmtId="166" fontId="19" fillId="0" borderId="0" xfId="0" applyNumberFormat="1" applyFont="1" applyBorder="1" applyAlignment="1">
      <alignment vertical="center"/>
    </xf>
    <xf numFmtId="166" fontId="19" fillId="0" borderId="16" xfId="0" applyNumberFormat="1" applyFont="1" applyBorder="1" applyAlignment="1">
      <alignment vertical="center"/>
    </xf>
    <xf numFmtId="0" fontId="18" fillId="0" borderId="0" xfId="0" applyFont="1" applyAlignment="1">
      <alignment horizontal="left" vertical="center"/>
    </xf>
    <xf numFmtId="4" fontId="0" fillId="0" borderId="0" xfId="0" applyNumberFormat="1" applyFont="1" applyAlignment="1">
      <alignment vertical="center"/>
    </xf>
    <xf numFmtId="0" fontId="30" fillId="0" borderId="0" xfId="0" applyFont="1" applyAlignment="1">
      <alignment horizontal="left" vertical="center"/>
    </xf>
    <xf numFmtId="0" fontId="31" fillId="0" borderId="0" xfId="0" applyFont="1" applyAlignment="1">
      <alignment vertical="center" wrapText="1"/>
    </xf>
    <xf numFmtId="0" fontId="0" fillId="0" borderId="15" xfId="0" applyFont="1" applyBorder="1" applyAlignment="1">
      <alignment vertical="center"/>
    </xf>
    <xf numFmtId="0" fontId="0" fillId="0" borderId="0" xfId="0" applyBorder="1" applyAlignment="1">
      <alignment vertical="center"/>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15" xfId="0" applyFont="1" applyBorder="1" applyAlignment="1">
      <alignment vertical="center"/>
    </xf>
    <xf numFmtId="0" fontId="9" fillId="0" borderId="0" xfId="0" applyFont="1" applyBorder="1" applyAlignment="1">
      <alignment vertical="center"/>
    </xf>
    <xf numFmtId="0" fontId="9" fillId="0" borderId="16" xfId="0" applyFont="1" applyBorder="1" applyAlignment="1">
      <alignment vertical="center"/>
    </xf>
    <xf numFmtId="0" fontId="31" fillId="0" borderId="0" xfId="0" applyFont="1" applyAlignment="1">
      <alignment vertical="top" wrapText="1"/>
    </xf>
    <xf numFmtId="0" fontId="32" fillId="0" borderId="23" xfId="0" applyFont="1" applyBorder="1" applyAlignment="1" applyProtection="1">
      <alignment horizontal="center" vertical="center"/>
      <protection locked="0"/>
    </xf>
    <xf numFmtId="49" fontId="32" fillId="0" borderId="23" xfId="0" applyNumberFormat="1" applyFont="1" applyBorder="1" applyAlignment="1" applyProtection="1">
      <alignment horizontal="left" vertical="center" wrapText="1"/>
      <protection locked="0"/>
    </xf>
    <xf numFmtId="0" fontId="32" fillId="0" borderId="23" xfId="0" applyFont="1" applyBorder="1" applyAlignment="1" applyProtection="1">
      <alignment horizontal="left" vertical="center" wrapText="1"/>
      <protection locked="0"/>
    </xf>
    <xf numFmtId="0" fontId="32" fillId="0" borderId="23" xfId="0" applyFont="1" applyBorder="1" applyAlignment="1" applyProtection="1">
      <alignment horizontal="center" vertical="center" wrapText="1"/>
      <protection locked="0"/>
    </xf>
    <xf numFmtId="167" fontId="32" fillId="0" borderId="23" xfId="0" applyNumberFormat="1" applyFont="1" applyBorder="1" applyAlignment="1" applyProtection="1">
      <alignment vertical="center"/>
      <protection locked="0"/>
    </xf>
    <xf numFmtId="4" fontId="32" fillId="0" borderId="23" xfId="0" applyNumberFormat="1" applyFont="1" applyBorder="1" applyAlignment="1" applyProtection="1">
      <alignment vertical="center"/>
      <protection locked="0"/>
    </xf>
    <xf numFmtId="0" fontId="33" fillId="0" borderId="4" xfId="0" applyFont="1" applyBorder="1" applyAlignment="1">
      <alignment vertical="center"/>
    </xf>
    <xf numFmtId="0" fontId="32" fillId="0" borderId="15" xfId="0" applyFont="1" applyBorder="1" applyAlignment="1">
      <alignment horizontal="left" vertical="center"/>
    </xf>
    <xf numFmtId="0" fontId="32" fillId="0" borderId="0" xfId="0" applyFont="1" applyBorder="1" applyAlignment="1">
      <alignment horizontal="center" vertical="center"/>
    </xf>
    <xf numFmtId="0" fontId="0" fillId="0" borderId="20" xfId="0" applyFont="1" applyBorder="1" applyAlignment="1">
      <alignment vertical="center"/>
    </xf>
    <xf numFmtId="0" fontId="0" fillId="0" borderId="21" xfId="0"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5" xfId="0" applyFont="1" applyBorder="1" applyAlignment="1">
      <alignment vertical="center"/>
    </xf>
    <xf numFmtId="0" fontId="10" fillId="0" borderId="0" xfId="0" applyFont="1" applyBorder="1" applyAlignment="1">
      <alignment vertical="center"/>
    </xf>
    <xf numFmtId="0" fontId="10" fillId="0" borderId="16" xfId="0" applyFont="1" applyBorder="1" applyAlignment="1">
      <alignment vertical="center"/>
    </xf>
    <xf numFmtId="0" fontId="19" fillId="0" borderId="20" xfId="0" applyFont="1" applyBorder="1" applyAlignment="1">
      <alignment horizontal="left" vertical="center"/>
    </xf>
    <xf numFmtId="0" fontId="19" fillId="0" borderId="21" xfId="0" applyFont="1" applyBorder="1" applyAlignment="1">
      <alignment horizontal="center" vertical="center"/>
    </xf>
    <xf numFmtId="166" fontId="19" fillId="0" borderId="21" xfId="0" applyNumberFormat="1" applyFont="1" applyBorder="1" applyAlignment="1">
      <alignment vertical="center"/>
    </xf>
    <xf numFmtId="166" fontId="19" fillId="0" borderId="22" xfId="0" applyNumberFormat="1" applyFont="1" applyBorder="1" applyAlignment="1">
      <alignment vertical="center"/>
    </xf>
    <xf numFmtId="0" fontId="0" fillId="0" borderId="0" xfId="0" applyAlignment="1">
      <alignment vertical="top"/>
    </xf>
    <xf numFmtId="0" fontId="34" fillId="0" borderId="24" xfId="0" applyFont="1" applyBorder="1" applyAlignment="1">
      <alignment vertical="center"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7" xfId="0" applyFont="1" applyBorder="1" applyAlignment="1">
      <alignment vertical="center" wrapText="1"/>
    </xf>
    <xf numFmtId="0" fontId="34" fillId="0" borderId="28" xfId="0" applyFont="1" applyBorder="1" applyAlignment="1">
      <alignment vertical="center" wrapText="1"/>
    </xf>
    <xf numFmtId="0" fontId="36" fillId="0" borderId="1" xfId="0" applyFont="1" applyBorder="1" applyAlignment="1">
      <alignment horizontal="left" vertical="center" wrapText="1"/>
    </xf>
    <xf numFmtId="0" fontId="37" fillId="0" borderId="1" xfId="0" applyFont="1" applyBorder="1" applyAlignment="1">
      <alignment horizontal="left" vertical="center" wrapText="1"/>
    </xf>
    <xf numFmtId="0" fontId="37" fillId="0" borderId="27" xfId="0" applyFont="1" applyBorder="1" applyAlignment="1">
      <alignment vertical="center" wrapText="1"/>
    </xf>
    <xf numFmtId="0" fontId="37" fillId="0" borderId="1" xfId="0" applyFont="1" applyBorder="1" applyAlignment="1">
      <alignment vertical="center" wrapText="1"/>
    </xf>
    <xf numFmtId="0" fontId="37" fillId="0" borderId="1" xfId="0" applyFont="1" applyBorder="1" applyAlignment="1">
      <alignment horizontal="left" vertical="center"/>
    </xf>
    <xf numFmtId="0" fontId="37" fillId="0" borderId="1" xfId="0" applyFont="1" applyBorder="1" applyAlignment="1">
      <alignment vertical="center"/>
    </xf>
    <xf numFmtId="49" fontId="37" fillId="0" borderId="1" xfId="0" applyNumberFormat="1" applyFont="1" applyBorder="1" applyAlignment="1">
      <alignment vertical="center" wrapText="1"/>
    </xf>
    <xf numFmtId="0" fontId="34" fillId="0" borderId="30" xfId="0" applyFont="1" applyBorder="1" applyAlignment="1">
      <alignment vertical="center" wrapText="1"/>
    </xf>
    <xf numFmtId="0" fontId="38" fillId="0" borderId="29" xfId="0" applyFont="1" applyBorder="1" applyAlignment="1">
      <alignment vertical="center" wrapText="1"/>
    </xf>
    <xf numFmtId="0" fontId="34" fillId="0" borderId="31" xfId="0" applyFont="1" applyBorder="1" applyAlignment="1">
      <alignment vertical="center" wrapText="1"/>
    </xf>
    <xf numFmtId="0" fontId="34" fillId="0" borderId="1" xfId="0" applyFont="1" applyBorder="1" applyAlignment="1">
      <alignment vertical="top"/>
    </xf>
    <xf numFmtId="0" fontId="34" fillId="0" borderId="0" xfId="0" applyFont="1" applyAlignment="1">
      <alignment vertical="top"/>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26" xfId="0" applyFont="1" applyBorder="1" applyAlignment="1">
      <alignment horizontal="left" vertical="center"/>
    </xf>
    <xf numFmtId="0" fontId="34" fillId="0" borderId="27" xfId="0" applyFont="1" applyBorder="1" applyAlignment="1">
      <alignment horizontal="left" vertical="center"/>
    </xf>
    <xf numFmtId="0" fontId="34" fillId="0" borderId="28" xfId="0" applyFont="1" applyBorder="1" applyAlignment="1">
      <alignment horizontal="left" vertical="center"/>
    </xf>
    <xf numFmtId="0" fontId="36" fillId="0" borderId="1" xfId="0" applyFont="1" applyBorder="1" applyAlignment="1">
      <alignment horizontal="left" vertical="center"/>
    </xf>
    <xf numFmtId="0" fontId="39" fillId="0" borderId="0" xfId="0" applyFont="1" applyAlignment="1">
      <alignment horizontal="left" vertical="center"/>
    </xf>
    <xf numFmtId="0" fontId="36" fillId="0" borderId="29" xfId="0" applyFont="1" applyBorder="1" applyAlignment="1">
      <alignment horizontal="left" vertical="center"/>
    </xf>
    <xf numFmtId="0" fontId="36" fillId="0" borderId="29" xfId="0" applyFont="1" applyBorder="1" applyAlignment="1">
      <alignment horizontal="center" vertical="center"/>
    </xf>
    <xf numFmtId="0" fontId="39" fillId="0" borderId="29" xfId="0" applyFont="1" applyBorder="1" applyAlignment="1">
      <alignment horizontal="left" vertical="center"/>
    </xf>
    <xf numFmtId="0" fontId="40" fillId="0" borderId="1" xfId="0" applyFont="1" applyBorder="1" applyAlignment="1">
      <alignment horizontal="left" vertical="center"/>
    </xf>
    <xf numFmtId="0" fontId="37" fillId="0" borderId="0" xfId="0" applyFont="1" applyAlignment="1">
      <alignment horizontal="left" vertical="center"/>
    </xf>
    <xf numFmtId="0" fontId="37" fillId="0" borderId="1" xfId="0" applyFont="1" applyBorder="1" applyAlignment="1">
      <alignment horizontal="center" vertical="center"/>
    </xf>
    <xf numFmtId="0" fontId="37" fillId="0" borderId="27" xfId="0" applyFont="1" applyBorder="1" applyAlignment="1">
      <alignment horizontal="left" vertical="center"/>
    </xf>
    <xf numFmtId="0" fontId="37" fillId="0" borderId="1" xfId="0" applyFont="1" applyFill="1" applyBorder="1" applyAlignment="1">
      <alignment horizontal="left" vertical="center"/>
    </xf>
    <xf numFmtId="0" fontId="37" fillId="0" borderId="1" xfId="0" applyFont="1" applyFill="1" applyBorder="1" applyAlignment="1">
      <alignment horizontal="center" vertical="center"/>
    </xf>
    <xf numFmtId="0" fontId="34" fillId="0" borderId="30" xfId="0" applyFont="1" applyBorder="1" applyAlignment="1">
      <alignment horizontal="left" vertical="center"/>
    </xf>
    <xf numFmtId="0" fontId="38" fillId="0" borderId="29" xfId="0" applyFont="1" applyBorder="1" applyAlignment="1">
      <alignment horizontal="left" vertical="center"/>
    </xf>
    <xf numFmtId="0" fontId="34" fillId="0" borderId="31" xfId="0" applyFont="1" applyBorder="1" applyAlignment="1">
      <alignment horizontal="left" vertical="center"/>
    </xf>
    <xf numFmtId="0" fontId="34"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37" fillId="0" borderId="29" xfId="0" applyFont="1" applyBorder="1" applyAlignment="1">
      <alignment horizontal="left" vertical="center"/>
    </xf>
    <xf numFmtId="0" fontId="34" fillId="0" borderId="1" xfId="0" applyFont="1" applyBorder="1" applyAlignment="1">
      <alignment horizontal="left" vertical="center" wrapText="1"/>
    </xf>
    <xf numFmtId="0" fontId="37" fillId="0" borderId="1" xfId="0" applyFont="1" applyBorder="1" applyAlignment="1">
      <alignment horizontal="center" vertical="center" wrapText="1"/>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34" fillId="0" borderId="26" xfId="0" applyFont="1" applyBorder="1" applyAlignment="1">
      <alignment horizontal="left" vertical="center" wrapText="1"/>
    </xf>
    <xf numFmtId="0" fontId="34" fillId="0" borderId="27" xfId="0" applyFont="1" applyBorder="1" applyAlignment="1">
      <alignment horizontal="left" vertical="center" wrapText="1"/>
    </xf>
    <xf numFmtId="0" fontId="34" fillId="0" borderId="28"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28" xfId="0" applyFont="1" applyBorder="1" applyAlignment="1">
      <alignment horizontal="left" vertical="center"/>
    </xf>
    <xf numFmtId="0" fontId="37" fillId="0" borderId="30" xfId="0" applyFont="1" applyBorder="1" applyAlignment="1">
      <alignment horizontal="left" vertical="center" wrapText="1"/>
    </xf>
    <xf numFmtId="0" fontId="37" fillId="0" borderId="29" xfId="0" applyFont="1" applyBorder="1" applyAlignment="1">
      <alignment horizontal="left" vertical="center" wrapText="1"/>
    </xf>
    <xf numFmtId="0" fontId="37" fillId="0" borderId="31" xfId="0" applyFont="1" applyBorder="1" applyAlignment="1">
      <alignment horizontal="left" vertical="center" wrapText="1"/>
    </xf>
    <xf numFmtId="0" fontId="37" fillId="0" borderId="1" xfId="0" applyFont="1" applyBorder="1" applyAlignment="1">
      <alignment horizontal="left" vertical="top"/>
    </xf>
    <xf numFmtId="0" fontId="37" fillId="0" borderId="1" xfId="0" applyFont="1" applyBorder="1" applyAlignment="1">
      <alignment horizontal="center" vertical="top"/>
    </xf>
    <xf numFmtId="0" fontId="37" fillId="0" borderId="30" xfId="0" applyFont="1" applyBorder="1" applyAlignment="1">
      <alignment horizontal="left" vertical="center"/>
    </xf>
    <xf numFmtId="0" fontId="37" fillId="0" borderId="31" xfId="0" applyFont="1" applyBorder="1" applyAlignment="1">
      <alignment horizontal="left" vertical="center"/>
    </xf>
    <xf numFmtId="0" fontId="39" fillId="0" borderId="0" xfId="0" applyFont="1" applyAlignment="1">
      <alignment vertical="center"/>
    </xf>
    <xf numFmtId="0" fontId="36" fillId="0" borderId="1" xfId="0" applyFont="1" applyBorder="1" applyAlignment="1">
      <alignment vertical="center"/>
    </xf>
    <xf numFmtId="0" fontId="39" fillId="0" borderId="29" xfId="0" applyFont="1" applyBorder="1" applyAlignment="1">
      <alignment vertical="center"/>
    </xf>
    <xf numFmtId="0" fontId="36" fillId="0" borderId="29" xfId="0" applyFont="1" applyBorder="1" applyAlignment="1">
      <alignment vertical="center"/>
    </xf>
    <xf numFmtId="0" fontId="0" fillId="0" borderId="1" xfId="0" applyBorder="1" applyAlignment="1">
      <alignment vertical="top"/>
    </xf>
    <xf numFmtId="49" fontId="37" fillId="0" borderId="1" xfId="0" applyNumberFormat="1" applyFont="1" applyBorder="1" applyAlignment="1">
      <alignment horizontal="left" vertical="center"/>
    </xf>
    <xf numFmtId="0" fontId="0" fillId="0" borderId="29" xfId="0" applyBorder="1" applyAlignment="1">
      <alignment vertical="top"/>
    </xf>
    <xf numFmtId="0" fontId="36" fillId="0" borderId="29" xfId="0" applyFont="1" applyBorder="1" applyAlignment="1">
      <alignment horizontal="left"/>
    </xf>
    <xf numFmtId="0" fontId="39" fillId="0" borderId="29" xfId="0" applyFont="1" applyBorder="1" applyAlignment="1"/>
    <xf numFmtId="0" fontId="34" fillId="0" borderId="27" xfId="0" applyFont="1" applyBorder="1" applyAlignment="1">
      <alignment vertical="top"/>
    </xf>
    <xf numFmtId="0" fontId="34" fillId="0" borderId="28" xfId="0" applyFont="1" applyBorder="1" applyAlignment="1">
      <alignment vertical="top"/>
    </xf>
    <xf numFmtId="0" fontId="34" fillId="0" borderId="1" xfId="0" applyFont="1" applyBorder="1" applyAlignment="1">
      <alignment horizontal="center" vertical="center"/>
    </xf>
    <xf numFmtId="0" fontId="34" fillId="0" borderId="1" xfId="0" applyFont="1" applyBorder="1" applyAlignment="1">
      <alignment horizontal="left" vertical="top"/>
    </xf>
    <xf numFmtId="0" fontId="34" fillId="0" borderId="30" xfId="0" applyFont="1" applyBorder="1" applyAlignment="1">
      <alignment vertical="top"/>
    </xf>
    <xf numFmtId="0" fontId="34" fillId="0" borderId="29" xfId="0" applyFont="1" applyBorder="1" applyAlignment="1">
      <alignment vertical="top"/>
    </xf>
    <xf numFmtId="0" fontId="34" fillId="0" borderId="31" xfId="0" applyFont="1" applyBorder="1" applyAlignment="1">
      <alignment vertical="top"/>
    </xf>
    <xf numFmtId="0" fontId="16" fillId="0" borderId="12" xfId="0" applyFont="1" applyBorder="1" applyAlignment="1">
      <alignment horizontal="center" vertical="center"/>
    </xf>
    <xf numFmtId="0" fontId="16" fillId="0" borderId="13"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8" fillId="4" borderId="8" xfId="0" applyFont="1" applyFill="1" applyBorder="1" applyAlignment="1">
      <alignment horizontal="center" vertical="center"/>
    </xf>
    <xf numFmtId="0" fontId="18" fillId="4" borderId="8" xfId="0" applyFont="1" applyFill="1" applyBorder="1" applyAlignment="1">
      <alignment horizontal="left" vertical="center"/>
    </xf>
    <xf numFmtId="4" fontId="24" fillId="0" borderId="0" xfId="0" applyNumberFormat="1" applyFont="1" applyAlignment="1">
      <alignment vertical="center"/>
    </xf>
    <xf numFmtId="0" fontId="24" fillId="0" borderId="0" xfId="0" applyFont="1" applyAlignment="1">
      <alignment vertical="center"/>
    </xf>
    <xf numFmtId="4" fontId="20" fillId="0" borderId="0" xfId="0" applyNumberFormat="1" applyFont="1" applyAlignment="1">
      <alignment horizontal="right" vertical="center"/>
    </xf>
    <xf numFmtId="4" fontId="20" fillId="0" borderId="0" xfId="0" applyNumberFormat="1" applyFont="1" applyAlignment="1">
      <alignmen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0" fontId="12" fillId="2" borderId="0" xfId="0" applyFont="1" applyFill="1" applyAlignment="1">
      <alignment horizontal="center" vertical="center"/>
    </xf>
    <xf numFmtId="0" fontId="2" fillId="0" borderId="0" xfId="0" applyFont="1" applyAlignment="1">
      <alignment horizontal="left" vertical="center" wrapText="1"/>
    </xf>
    <xf numFmtId="4" fontId="14" fillId="0" borderId="6" xfId="0" applyNumberFormat="1" applyFont="1" applyBorder="1" applyAlignment="1">
      <alignment vertical="center"/>
    </xf>
    <xf numFmtId="0" fontId="0" fillId="0" borderId="6" xfId="0" applyFont="1" applyBorder="1" applyAlignment="1">
      <alignment vertical="center"/>
    </xf>
    <xf numFmtId="0" fontId="1" fillId="0" borderId="0" xfId="0" applyFont="1" applyAlignment="1">
      <alignment horizontal="right" vertical="center"/>
    </xf>
    <xf numFmtId="4" fontId="15"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3" borderId="8" xfId="0" applyFont="1" applyFill="1" applyBorder="1" applyAlignment="1">
      <alignment horizontal="left" vertical="center"/>
    </xf>
    <xf numFmtId="0" fontId="0" fillId="3" borderId="8" xfId="0" applyFont="1" applyFill="1" applyBorder="1" applyAlignment="1">
      <alignment vertical="center"/>
    </xf>
    <xf numFmtId="4" fontId="4" fillId="3" borderId="8" xfId="0" applyNumberFormat="1" applyFont="1" applyFill="1" applyBorder="1" applyAlignment="1">
      <alignment vertical="center"/>
    </xf>
    <xf numFmtId="0" fontId="0" fillId="3" borderId="9" xfId="0" applyFont="1" applyFill="1" applyBorder="1" applyAlignment="1">
      <alignment vertical="center"/>
    </xf>
    <xf numFmtId="0" fontId="18" fillId="4" borderId="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18" fillId="4" borderId="8" xfId="0" applyFont="1" applyFill="1" applyBorder="1" applyAlignment="1">
      <alignment horizontal="right" vertical="center"/>
    </xf>
    <xf numFmtId="0" fontId="23" fillId="0" borderId="0" xfId="0" applyFont="1" applyAlignment="1">
      <alignment horizontal="left" vertical="center" wrapText="1"/>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7" fillId="0" borderId="1" xfId="0" applyFont="1" applyBorder="1" applyAlignment="1">
      <alignment horizontal="left" vertical="top"/>
    </xf>
    <xf numFmtId="0" fontId="37" fillId="0" borderId="1" xfId="0" applyFont="1" applyBorder="1" applyAlignment="1">
      <alignment horizontal="left" vertical="center"/>
    </xf>
    <xf numFmtId="0" fontId="36" fillId="0" borderId="29" xfId="0" applyFont="1" applyBorder="1" applyAlignment="1">
      <alignment horizontal="left"/>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7" fillId="0" borderId="1" xfId="0" applyFont="1" applyBorder="1" applyAlignment="1">
      <alignment horizontal="left" vertical="center" wrapText="1"/>
    </xf>
    <xf numFmtId="49" fontId="37" fillId="0" borderId="1" xfId="0" applyNumberFormat="1" applyFont="1" applyBorder="1" applyAlignment="1">
      <alignment horizontal="left" vertical="center" wrapText="1"/>
    </xf>
    <xf numFmtId="0" fontId="36" fillId="0" borderId="29" xfId="0" applyFont="1" applyBorder="1" applyAlignment="1">
      <alignment horizontal="left"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9"/>
  <sheetViews>
    <sheetView showGridLines="0" tabSelected="1" topLeftCell="A37" workbookViewId="0">
      <selection activeCell="AN55" sqref="AN55:AP57"/>
    </sheetView>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6" t="s">
        <v>0</v>
      </c>
      <c r="AZ1" s="16" t="s">
        <v>1</v>
      </c>
      <c r="BA1" s="16" t="s">
        <v>2</v>
      </c>
      <c r="BB1" s="16" t="s">
        <v>3</v>
      </c>
      <c r="BT1" s="16" t="s">
        <v>4</v>
      </c>
      <c r="BU1" s="16" t="s">
        <v>4</v>
      </c>
      <c r="BV1" s="16" t="s">
        <v>5</v>
      </c>
    </row>
    <row r="2" spans="1:74" s="1" customFormat="1" ht="36.950000000000003" customHeight="1">
      <c r="AR2" s="276" t="s">
        <v>6</v>
      </c>
      <c r="AS2" s="274"/>
      <c r="AT2" s="274"/>
      <c r="AU2" s="274"/>
      <c r="AV2" s="274"/>
      <c r="AW2" s="274"/>
      <c r="AX2" s="274"/>
      <c r="AY2" s="274"/>
      <c r="AZ2" s="274"/>
      <c r="BA2" s="274"/>
      <c r="BB2" s="274"/>
      <c r="BC2" s="274"/>
      <c r="BD2" s="274"/>
      <c r="BE2" s="274"/>
      <c r="BS2" s="17" t="s">
        <v>7</v>
      </c>
      <c r="BT2" s="17" t="s">
        <v>8</v>
      </c>
    </row>
    <row r="3" spans="1:74" s="1" customFormat="1"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7</v>
      </c>
      <c r="BT3" s="17" t="s">
        <v>9</v>
      </c>
    </row>
    <row r="4" spans="1:74" s="1" customFormat="1" ht="24.95" customHeight="1">
      <c r="B4" s="20"/>
      <c r="D4" s="21" t="s">
        <v>10</v>
      </c>
      <c r="AR4" s="20"/>
      <c r="AS4" s="22" t="s">
        <v>11</v>
      </c>
      <c r="BS4" s="17" t="s">
        <v>12</v>
      </c>
    </row>
    <row r="5" spans="1:74" s="1" customFormat="1" ht="12" customHeight="1">
      <c r="B5" s="20"/>
      <c r="D5" s="23" t="s">
        <v>13</v>
      </c>
      <c r="K5" s="273" t="s">
        <v>14</v>
      </c>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R5" s="20"/>
      <c r="BS5" s="17" t="s">
        <v>7</v>
      </c>
    </row>
    <row r="6" spans="1:74" s="1" customFormat="1" ht="36.950000000000003" customHeight="1">
      <c r="B6" s="20"/>
      <c r="D6" s="25" t="s">
        <v>15</v>
      </c>
      <c r="K6" s="275" t="s">
        <v>16</v>
      </c>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R6" s="20"/>
      <c r="BS6" s="17" t="s">
        <v>7</v>
      </c>
    </row>
    <row r="7" spans="1:74" s="1" customFormat="1" ht="12" customHeight="1">
      <c r="B7" s="20"/>
      <c r="D7" s="26" t="s">
        <v>17</v>
      </c>
      <c r="K7" s="24" t="s">
        <v>18</v>
      </c>
      <c r="AK7" s="26" t="s">
        <v>19</v>
      </c>
      <c r="AN7" s="24" t="s">
        <v>3</v>
      </c>
      <c r="AR7" s="20"/>
      <c r="BS7" s="17" t="s">
        <v>7</v>
      </c>
    </row>
    <row r="8" spans="1:74" s="1" customFormat="1" ht="12" customHeight="1">
      <c r="B8" s="20"/>
      <c r="D8" s="26" t="s">
        <v>20</v>
      </c>
      <c r="K8" s="24" t="s">
        <v>21</v>
      </c>
      <c r="AK8" s="26" t="s">
        <v>22</v>
      </c>
      <c r="AN8" s="24" t="s">
        <v>23</v>
      </c>
      <c r="AR8" s="20"/>
      <c r="BS8" s="17" t="s">
        <v>7</v>
      </c>
    </row>
    <row r="9" spans="1:74" s="1" customFormat="1" ht="14.45" customHeight="1">
      <c r="B9" s="20"/>
      <c r="AR9" s="20"/>
      <c r="BS9" s="17" t="s">
        <v>7</v>
      </c>
    </row>
    <row r="10" spans="1:74" s="1" customFormat="1" ht="12" customHeight="1">
      <c r="B10" s="20"/>
      <c r="D10" s="26" t="s">
        <v>24</v>
      </c>
      <c r="AK10" s="26" t="s">
        <v>25</v>
      </c>
      <c r="AN10" s="24" t="s">
        <v>3</v>
      </c>
      <c r="AR10" s="20"/>
      <c r="BS10" s="17" t="s">
        <v>7</v>
      </c>
    </row>
    <row r="11" spans="1:74" s="1" customFormat="1" ht="18.399999999999999" customHeight="1">
      <c r="B11" s="20"/>
      <c r="E11" s="24" t="s">
        <v>26</v>
      </c>
      <c r="AK11" s="26" t="s">
        <v>27</v>
      </c>
      <c r="AN11" s="24" t="s">
        <v>3</v>
      </c>
      <c r="AR11" s="20"/>
      <c r="BS11" s="17" t="s">
        <v>7</v>
      </c>
    </row>
    <row r="12" spans="1:74" s="1" customFormat="1" ht="6.95" customHeight="1">
      <c r="B12" s="20"/>
      <c r="AR12" s="20"/>
      <c r="BS12" s="17" t="s">
        <v>7</v>
      </c>
    </row>
    <row r="13" spans="1:74" s="1" customFormat="1" ht="12" customHeight="1">
      <c r="B13" s="20"/>
      <c r="D13" s="26" t="s">
        <v>28</v>
      </c>
      <c r="AK13" s="26" t="s">
        <v>25</v>
      </c>
      <c r="AN13" s="24" t="s">
        <v>3</v>
      </c>
      <c r="AR13" s="20"/>
      <c r="BS13" s="17" t="s">
        <v>7</v>
      </c>
    </row>
    <row r="14" spans="1:74" ht="12.75">
      <c r="B14" s="20"/>
      <c r="E14" s="24" t="s">
        <v>26</v>
      </c>
      <c r="AK14" s="26" t="s">
        <v>27</v>
      </c>
      <c r="AN14" s="24" t="s">
        <v>3</v>
      </c>
      <c r="AR14" s="20"/>
      <c r="BS14" s="17" t="s">
        <v>7</v>
      </c>
    </row>
    <row r="15" spans="1:74" s="1" customFormat="1" ht="6.95" customHeight="1">
      <c r="B15" s="20"/>
      <c r="AR15" s="20"/>
      <c r="BS15" s="17" t="s">
        <v>4</v>
      </c>
    </row>
    <row r="16" spans="1:74" s="1" customFormat="1" ht="12" customHeight="1">
      <c r="B16" s="20"/>
      <c r="D16" s="26" t="s">
        <v>29</v>
      </c>
      <c r="AK16" s="26" t="s">
        <v>25</v>
      </c>
      <c r="AN16" s="24" t="s">
        <v>3</v>
      </c>
      <c r="AR16" s="20"/>
      <c r="BS16" s="17" t="s">
        <v>4</v>
      </c>
    </row>
    <row r="17" spans="1:71" s="1" customFormat="1" ht="18.399999999999999" customHeight="1">
      <c r="B17" s="20"/>
      <c r="E17" s="24" t="s">
        <v>30</v>
      </c>
      <c r="AK17" s="26" t="s">
        <v>27</v>
      </c>
      <c r="AN17" s="24" t="s">
        <v>3</v>
      </c>
      <c r="AR17" s="20"/>
      <c r="BS17" s="17" t="s">
        <v>31</v>
      </c>
    </row>
    <row r="18" spans="1:71" s="1" customFormat="1" ht="6.95" customHeight="1">
      <c r="B18" s="20"/>
      <c r="AR18" s="20"/>
      <c r="BS18" s="17" t="s">
        <v>7</v>
      </c>
    </row>
    <row r="19" spans="1:71" s="1" customFormat="1" ht="12" customHeight="1">
      <c r="B19" s="20"/>
      <c r="D19" s="26" t="s">
        <v>32</v>
      </c>
      <c r="AK19" s="26" t="s">
        <v>25</v>
      </c>
      <c r="AN19" s="24" t="s">
        <v>3</v>
      </c>
      <c r="AR19" s="20"/>
      <c r="BS19" s="17" t="s">
        <v>7</v>
      </c>
    </row>
    <row r="20" spans="1:71" s="1" customFormat="1" ht="18.399999999999999" customHeight="1">
      <c r="B20" s="20"/>
      <c r="E20" s="24" t="s">
        <v>26</v>
      </c>
      <c r="AK20" s="26" t="s">
        <v>27</v>
      </c>
      <c r="AN20" s="24" t="s">
        <v>3</v>
      </c>
      <c r="AR20" s="20"/>
      <c r="BS20" s="17" t="s">
        <v>4</v>
      </c>
    </row>
    <row r="21" spans="1:71" s="1" customFormat="1" ht="6.95" customHeight="1">
      <c r="B21" s="20"/>
      <c r="AR21" s="20"/>
    </row>
    <row r="22" spans="1:71" s="1" customFormat="1" ht="12" customHeight="1">
      <c r="B22" s="20"/>
      <c r="D22" s="26" t="s">
        <v>33</v>
      </c>
      <c r="AR22" s="20"/>
    </row>
    <row r="23" spans="1:71" s="1" customFormat="1" ht="51" customHeight="1">
      <c r="B23" s="20"/>
      <c r="E23" s="277" t="s">
        <v>34</v>
      </c>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R23" s="20"/>
    </row>
    <row r="24" spans="1:71" s="1" customFormat="1" ht="6.95" customHeight="1">
      <c r="B24" s="20"/>
      <c r="AR24" s="20"/>
    </row>
    <row r="25" spans="1:71" s="1" customFormat="1" ht="6.95" customHeight="1">
      <c r="B25" s="20"/>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20"/>
    </row>
    <row r="26" spans="1:71" s="2" customFormat="1" ht="25.9" customHeight="1">
      <c r="A26" s="29"/>
      <c r="B26" s="30"/>
      <c r="C26" s="29"/>
      <c r="D26" s="31" t="s">
        <v>35</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278">
        <f>ROUND(AG54,2)</f>
        <v>0</v>
      </c>
      <c r="AL26" s="279"/>
      <c r="AM26" s="279"/>
      <c r="AN26" s="279"/>
      <c r="AO26" s="279"/>
      <c r="AP26" s="29"/>
      <c r="AQ26" s="29"/>
      <c r="AR26" s="30"/>
      <c r="BE26" s="29"/>
    </row>
    <row r="27" spans="1:71" s="2" customFormat="1" ht="6.95" customHeight="1">
      <c r="A27" s="29"/>
      <c r="B27" s="30"/>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30"/>
      <c r="BE27" s="29"/>
    </row>
    <row r="28" spans="1:71" s="2" customFormat="1" ht="12.75">
      <c r="A28" s="29"/>
      <c r="B28" s="30"/>
      <c r="C28" s="29"/>
      <c r="D28" s="29"/>
      <c r="E28" s="29"/>
      <c r="F28" s="29"/>
      <c r="G28" s="29"/>
      <c r="H28" s="29"/>
      <c r="I28" s="29"/>
      <c r="J28" s="29"/>
      <c r="K28" s="29"/>
      <c r="L28" s="280" t="s">
        <v>36</v>
      </c>
      <c r="M28" s="280"/>
      <c r="N28" s="280"/>
      <c r="O28" s="280"/>
      <c r="P28" s="280"/>
      <c r="Q28" s="29"/>
      <c r="R28" s="29"/>
      <c r="S28" s="29"/>
      <c r="T28" s="29"/>
      <c r="U28" s="29"/>
      <c r="V28" s="29"/>
      <c r="W28" s="280" t="s">
        <v>37</v>
      </c>
      <c r="X28" s="280"/>
      <c r="Y28" s="280"/>
      <c r="Z28" s="280"/>
      <c r="AA28" s="280"/>
      <c r="AB28" s="280"/>
      <c r="AC28" s="280"/>
      <c r="AD28" s="280"/>
      <c r="AE28" s="280"/>
      <c r="AF28" s="29"/>
      <c r="AG28" s="29"/>
      <c r="AH28" s="29"/>
      <c r="AI28" s="29"/>
      <c r="AJ28" s="29"/>
      <c r="AK28" s="280" t="s">
        <v>38</v>
      </c>
      <c r="AL28" s="280"/>
      <c r="AM28" s="280"/>
      <c r="AN28" s="280"/>
      <c r="AO28" s="280"/>
      <c r="AP28" s="29"/>
      <c r="AQ28" s="29"/>
      <c r="AR28" s="30"/>
      <c r="BE28" s="29"/>
    </row>
    <row r="29" spans="1:71" s="3" customFormat="1" ht="14.45" customHeight="1">
      <c r="B29" s="34"/>
      <c r="D29" s="26" t="s">
        <v>39</v>
      </c>
      <c r="F29" s="26" t="s">
        <v>40</v>
      </c>
      <c r="L29" s="283">
        <v>0.21</v>
      </c>
      <c r="M29" s="282"/>
      <c r="N29" s="282"/>
      <c r="O29" s="282"/>
      <c r="P29" s="282"/>
      <c r="W29" s="281">
        <f>ROUND(AZ54, 2)</f>
        <v>0</v>
      </c>
      <c r="X29" s="282"/>
      <c r="Y29" s="282"/>
      <c r="Z29" s="282"/>
      <c r="AA29" s="282"/>
      <c r="AB29" s="282"/>
      <c r="AC29" s="282"/>
      <c r="AD29" s="282"/>
      <c r="AE29" s="282"/>
      <c r="AK29" s="281">
        <f>ROUND(AV54, 2)</f>
        <v>0</v>
      </c>
      <c r="AL29" s="282"/>
      <c r="AM29" s="282"/>
      <c r="AN29" s="282"/>
      <c r="AO29" s="282"/>
      <c r="AR29" s="34"/>
    </row>
    <row r="30" spans="1:71" s="3" customFormat="1" ht="14.45" customHeight="1">
      <c r="B30" s="34"/>
      <c r="F30" s="26" t="s">
        <v>41</v>
      </c>
      <c r="L30" s="283">
        <v>0.15</v>
      </c>
      <c r="M30" s="282"/>
      <c r="N30" s="282"/>
      <c r="O30" s="282"/>
      <c r="P30" s="282"/>
      <c r="W30" s="281">
        <f>ROUND(BA54, 2)</f>
        <v>0</v>
      </c>
      <c r="X30" s="282"/>
      <c r="Y30" s="282"/>
      <c r="Z30" s="282"/>
      <c r="AA30" s="282"/>
      <c r="AB30" s="282"/>
      <c r="AC30" s="282"/>
      <c r="AD30" s="282"/>
      <c r="AE30" s="282"/>
      <c r="AK30" s="281">
        <f>ROUND(AW54, 2)</f>
        <v>0</v>
      </c>
      <c r="AL30" s="282"/>
      <c r="AM30" s="282"/>
      <c r="AN30" s="282"/>
      <c r="AO30" s="282"/>
      <c r="AR30" s="34"/>
    </row>
    <row r="31" spans="1:71" s="3" customFormat="1" ht="14.45" hidden="1" customHeight="1">
      <c r="B31" s="34"/>
      <c r="F31" s="26" t="s">
        <v>42</v>
      </c>
      <c r="L31" s="283">
        <v>0.21</v>
      </c>
      <c r="M31" s="282"/>
      <c r="N31" s="282"/>
      <c r="O31" s="282"/>
      <c r="P31" s="282"/>
      <c r="W31" s="281">
        <f>ROUND(BB54, 2)</f>
        <v>0</v>
      </c>
      <c r="X31" s="282"/>
      <c r="Y31" s="282"/>
      <c r="Z31" s="282"/>
      <c r="AA31" s="282"/>
      <c r="AB31" s="282"/>
      <c r="AC31" s="282"/>
      <c r="AD31" s="282"/>
      <c r="AE31" s="282"/>
      <c r="AK31" s="281">
        <v>0</v>
      </c>
      <c r="AL31" s="282"/>
      <c r="AM31" s="282"/>
      <c r="AN31" s="282"/>
      <c r="AO31" s="282"/>
      <c r="AR31" s="34"/>
    </row>
    <row r="32" spans="1:71" s="3" customFormat="1" ht="14.45" hidden="1" customHeight="1">
      <c r="B32" s="34"/>
      <c r="F32" s="26" t="s">
        <v>43</v>
      </c>
      <c r="L32" s="283">
        <v>0.15</v>
      </c>
      <c r="M32" s="282"/>
      <c r="N32" s="282"/>
      <c r="O32" s="282"/>
      <c r="P32" s="282"/>
      <c r="W32" s="281">
        <f>ROUND(BC54, 2)</f>
        <v>0</v>
      </c>
      <c r="X32" s="282"/>
      <c r="Y32" s="282"/>
      <c r="Z32" s="282"/>
      <c r="AA32" s="282"/>
      <c r="AB32" s="282"/>
      <c r="AC32" s="282"/>
      <c r="AD32" s="282"/>
      <c r="AE32" s="282"/>
      <c r="AK32" s="281">
        <v>0</v>
      </c>
      <c r="AL32" s="282"/>
      <c r="AM32" s="282"/>
      <c r="AN32" s="282"/>
      <c r="AO32" s="282"/>
      <c r="AR32" s="34"/>
    </row>
    <row r="33" spans="1:57" s="3" customFormat="1" ht="14.45" hidden="1" customHeight="1">
      <c r="B33" s="34"/>
      <c r="F33" s="26" t="s">
        <v>44</v>
      </c>
      <c r="L33" s="283">
        <v>0</v>
      </c>
      <c r="M33" s="282"/>
      <c r="N33" s="282"/>
      <c r="O33" s="282"/>
      <c r="P33" s="282"/>
      <c r="W33" s="281">
        <f>ROUND(BD54, 2)</f>
        <v>0</v>
      </c>
      <c r="X33" s="282"/>
      <c r="Y33" s="282"/>
      <c r="Z33" s="282"/>
      <c r="AA33" s="282"/>
      <c r="AB33" s="282"/>
      <c r="AC33" s="282"/>
      <c r="AD33" s="282"/>
      <c r="AE33" s="282"/>
      <c r="AK33" s="281">
        <v>0</v>
      </c>
      <c r="AL33" s="282"/>
      <c r="AM33" s="282"/>
      <c r="AN33" s="282"/>
      <c r="AO33" s="282"/>
      <c r="AR33" s="34"/>
    </row>
    <row r="34" spans="1:57" s="2" customFormat="1" ht="6.95" customHeight="1">
      <c r="A34" s="29"/>
      <c r="B34" s="30"/>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30"/>
      <c r="BE34" s="29"/>
    </row>
    <row r="35" spans="1:57" s="2" customFormat="1" ht="25.9" customHeight="1">
      <c r="A35" s="29"/>
      <c r="B35" s="30"/>
      <c r="C35" s="35"/>
      <c r="D35" s="36" t="s">
        <v>45</v>
      </c>
      <c r="E35" s="37"/>
      <c r="F35" s="37"/>
      <c r="G35" s="37"/>
      <c r="H35" s="37"/>
      <c r="I35" s="37"/>
      <c r="J35" s="37"/>
      <c r="K35" s="37"/>
      <c r="L35" s="37"/>
      <c r="M35" s="37"/>
      <c r="N35" s="37"/>
      <c r="O35" s="37"/>
      <c r="P35" s="37"/>
      <c r="Q35" s="37"/>
      <c r="R35" s="37"/>
      <c r="S35" s="37"/>
      <c r="T35" s="38" t="s">
        <v>46</v>
      </c>
      <c r="U35" s="37"/>
      <c r="V35" s="37"/>
      <c r="W35" s="37"/>
      <c r="X35" s="284" t="s">
        <v>47</v>
      </c>
      <c r="Y35" s="285"/>
      <c r="Z35" s="285"/>
      <c r="AA35" s="285"/>
      <c r="AB35" s="285"/>
      <c r="AC35" s="37"/>
      <c r="AD35" s="37"/>
      <c r="AE35" s="37"/>
      <c r="AF35" s="37"/>
      <c r="AG35" s="37"/>
      <c r="AH35" s="37"/>
      <c r="AI35" s="37"/>
      <c r="AJ35" s="37"/>
      <c r="AK35" s="286">
        <f>SUM(AK26:AK33)</f>
        <v>0</v>
      </c>
      <c r="AL35" s="285"/>
      <c r="AM35" s="285"/>
      <c r="AN35" s="285"/>
      <c r="AO35" s="287"/>
      <c r="AP35" s="35"/>
      <c r="AQ35" s="35"/>
      <c r="AR35" s="30"/>
      <c r="BE35" s="29"/>
    </row>
    <row r="36" spans="1:57" s="2" customFormat="1" ht="6.95" customHeight="1">
      <c r="A36" s="29"/>
      <c r="B36" s="30"/>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30"/>
      <c r="BE36" s="29"/>
    </row>
    <row r="37" spans="1:57" s="2" customFormat="1" ht="6.95" customHeight="1">
      <c r="A37" s="29"/>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30"/>
      <c r="BE37" s="29"/>
    </row>
    <row r="41" spans="1:57" s="2" customFormat="1" ht="6.95" customHeight="1">
      <c r="A41" s="29"/>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30"/>
      <c r="BE41" s="29"/>
    </row>
    <row r="42" spans="1:57" s="2" customFormat="1" ht="24.95" customHeight="1">
      <c r="A42" s="29"/>
      <c r="B42" s="30"/>
      <c r="C42" s="21" t="s">
        <v>48</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30"/>
      <c r="BE42" s="29"/>
    </row>
    <row r="43" spans="1:57" s="2" customFormat="1" ht="6.95" customHeight="1">
      <c r="A43" s="29"/>
      <c r="B43" s="30"/>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30"/>
      <c r="BE43" s="29"/>
    </row>
    <row r="44" spans="1:57" s="4" customFormat="1" ht="12" customHeight="1">
      <c r="B44" s="43"/>
      <c r="C44" s="26" t="s">
        <v>13</v>
      </c>
      <c r="L44" s="4" t="str">
        <f>K5</f>
        <v>19-1005</v>
      </c>
      <c r="AR44" s="43"/>
    </row>
    <row r="45" spans="1:57" s="5" customFormat="1" ht="36.950000000000003" customHeight="1">
      <c r="B45" s="44"/>
      <c r="C45" s="45" t="s">
        <v>15</v>
      </c>
      <c r="L45" s="289" t="str">
        <f>K6</f>
        <v>Oprava nádrže Všechlapy</v>
      </c>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R45" s="44"/>
    </row>
    <row r="46" spans="1:57" s="2" customFormat="1" ht="6.95" customHeight="1">
      <c r="A46" s="29"/>
      <c r="B46" s="30"/>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30"/>
      <c r="BE46" s="29"/>
    </row>
    <row r="47" spans="1:57" s="2" customFormat="1" ht="12" customHeight="1">
      <c r="A47" s="29"/>
      <c r="B47" s="30"/>
      <c r="C47" s="26" t="s">
        <v>20</v>
      </c>
      <c r="D47" s="29"/>
      <c r="E47" s="29"/>
      <c r="F47" s="29"/>
      <c r="G47" s="29"/>
      <c r="H47" s="29"/>
      <c r="I47" s="29"/>
      <c r="J47" s="29"/>
      <c r="K47" s="29"/>
      <c r="L47" s="46" t="str">
        <f>IF(K8="","",K8)</f>
        <v>Všechlapy</v>
      </c>
      <c r="M47" s="29"/>
      <c r="N47" s="29"/>
      <c r="O47" s="29"/>
      <c r="P47" s="29"/>
      <c r="Q47" s="29"/>
      <c r="R47" s="29"/>
      <c r="S47" s="29"/>
      <c r="T47" s="29"/>
      <c r="U47" s="29"/>
      <c r="V47" s="29"/>
      <c r="W47" s="29"/>
      <c r="X47" s="29"/>
      <c r="Y47" s="29"/>
      <c r="Z47" s="29"/>
      <c r="AA47" s="29"/>
      <c r="AB47" s="29"/>
      <c r="AC47" s="29"/>
      <c r="AD47" s="29"/>
      <c r="AE47" s="29"/>
      <c r="AF47" s="29"/>
      <c r="AG47" s="29"/>
      <c r="AH47" s="29"/>
      <c r="AI47" s="26" t="s">
        <v>22</v>
      </c>
      <c r="AJ47" s="29"/>
      <c r="AK47" s="29"/>
      <c r="AL47" s="29"/>
      <c r="AM47" s="291" t="str">
        <f>IF(AN8= "","",AN8)</f>
        <v>5. 10. 2019</v>
      </c>
      <c r="AN47" s="291"/>
      <c r="AO47" s="29"/>
      <c r="AP47" s="29"/>
      <c r="AQ47" s="29"/>
      <c r="AR47" s="30"/>
      <c r="BE47" s="29"/>
    </row>
    <row r="48" spans="1:57" s="2" customFormat="1" ht="6.95" customHeight="1">
      <c r="A48" s="29"/>
      <c r="B48" s="30"/>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30"/>
      <c r="BE48" s="29"/>
    </row>
    <row r="49" spans="1:91" s="2" customFormat="1" ht="15.2" customHeight="1">
      <c r="A49" s="29"/>
      <c r="B49" s="30"/>
      <c r="C49" s="26" t="s">
        <v>24</v>
      </c>
      <c r="D49" s="29"/>
      <c r="E49" s="29"/>
      <c r="F49" s="29"/>
      <c r="G49" s="29"/>
      <c r="H49" s="29"/>
      <c r="I49" s="29"/>
      <c r="J49" s="29"/>
      <c r="K49" s="29"/>
      <c r="L49" s="4" t="str">
        <f>IF(E11= "","",E11)</f>
        <v xml:space="preserve"> </v>
      </c>
      <c r="M49" s="29"/>
      <c r="N49" s="29"/>
      <c r="O49" s="29"/>
      <c r="P49" s="29"/>
      <c r="Q49" s="29"/>
      <c r="R49" s="29"/>
      <c r="S49" s="29"/>
      <c r="T49" s="29"/>
      <c r="U49" s="29"/>
      <c r="V49" s="29"/>
      <c r="W49" s="29"/>
      <c r="X49" s="29"/>
      <c r="Y49" s="29"/>
      <c r="Z49" s="29"/>
      <c r="AA49" s="29"/>
      <c r="AB49" s="29"/>
      <c r="AC49" s="29"/>
      <c r="AD49" s="29"/>
      <c r="AE49" s="29"/>
      <c r="AF49" s="29"/>
      <c r="AG49" s="29"/>
      <c r="AH49" s="29"/>
      <c r="AI49" s="26" t="s">
        <v>29</v>
      </c>
      <c r="AJ49" s="29"/>
      <c r="AK49" s="29"/>
      <c r="AL49" s="29"/>
      <c r="AM49" s="265" t="str">
        <f>IF(E17="","",E17)</f>
        <v>Projekta Tábor s.r.o., Tábor</v>
      </c>
      <c r="AN49" s="266"/>
      <c r="AO49" s="266"/>
      <c r="AP49" s="266"/>
      <c r="AQ49" s="29"/>
      <c r="AR49" s="30"/>
      <c r="AS49" s="261" t="s">
        <v>49</v>
      </c>
      <c r="AT49" s="262"/>
      <c r="AU49" s="48"/>
      <c r="AV49" s="48"/>
      <c r="AW49" s="48"/>
      <c r="AX49" s="48"/>
      <c r="AY49" s="48"/>
      <c r="AZ49" s="48"/>
      <c r="BA49" s="48"/>
      <c r="BB49" s="48"/>
      <c r="BC49" s="48"/>
      <c r="BD49" s="49"/>
      <c r="BE49" s="29"/>
    </row>
    <row r="50" spans="1:91" s="2" customFormat="1" ht="15.2" customHeight="1">
      <c r="A50" s="29"/>
      <c r="B50" s="30"/>
      <c r="C50" s="26" t="s">
        <v>28</v>
      </c>
      <c r="D50" s="29"/>
      <c r="E50" s="29"/>
      <c r="F50" s="29"/>
      <c r="G50" s="29"/>
      <c r="H50" s="29"/>
      <c r="I50" s="29"/>
      <c r="J50" s="29"/>
      <c r="K50" s="29"/>
      <c r="L50" s="4" t="str">
        <f>IF(E14="","",E14)</f>
        <v xml:space="preserve"> </v>
      </c>
      <c r="M50" s="29"/>
      <c r="N50" s="29"/>
      <c r="O50" s="29"/>
      <c r="P50" s="29"/>
      <c r="Q50" s="29"/>
      <c r="R50" s="29"/>
      <c r="S50" s="29"/>
      <c r="T50" s="29"/>
      <c r="U50" s="29"/>
      <c r="V50" s="29"/>
      <c r="W50" s="29"/>
      <c r="X50" s="29"/>
      <c r="Y50" s="29"/>
      <c r="Z50" s="29"/>
      <c r="AA50" s="29"/>
      <c r="AB50" s="29"/>
      <c r="AC50" s="29"/>
      <c r="AD50" s="29"/>
      <c r="AE50" s="29"/>
      <c r="AF50" s="29"/>
      <c r="AG50" s="29"/>
      <c r="AH50" s="29"/>
      <c r="AI50" s="26" t="s">
        <v>32</v>
      </c>
      <c r="AJ50" s="29"/>
      <c r="AK50" s="29"/>
      <c r="AL50" s="29"/>
      <c r="AM50" s="265" t="str">
        <f>IF(E20="","",E20)</f>
        <v xml:space="preserve"> </v>
      </c>
      <c r="AN50" s="266"/>
      <c r="AO50" s="266"/>
      <c r="AP50" s="266"/>
      <c r="AQ50" s="29"/>
      <c r="AR50" s="30"/>
      <c r="AS50" s="263"/>
      <c r="AT50" s="264"/>
      <c r="AU50" s="50"/>
      <c r="AV50" s="50"/>
      <c r="AW50" s="50"/>
      <c r="AX50" s="50"/>
      <c r="AY50" s="50"/>
      <c r="AZ50" s="50"/>
      <c r="BA50" s="50"/>
      <c r="BB50" s="50"/>
      <c r="BC50" s="50"/>
      <c r="BD50" s="51"/>
      <c r="BE50" s="29"/>
    </row>
    <row r="51" spans="1:91" s="2" customFormat="1" ht="10.9" customHeight="1">
      <c r="A51" s="29"/>
      <c r="B51" s="30"/>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30"/>
      <c r="AS51" s="263"/>
      <c r="AT51" s="264"/>
      <c r="AU51" s="50"/>
      <c r="AV51" s="50"/>
      <c r="AW51" s="50"/>
      <c r="AX51" s="50"/>
      <c r="AY51" s="50"/>
      <c r="AZ51" s="50"/>
      <c r="BA51" s="50"/>
      <c r="BB51" s="50"/>
      <c r="BC51" s="50"/>
      <c r="BD51" s="51"/>
      <c r="BE51" s="29"/>
    </row>
    <row r="52" spans="1:91" s="2" customFormat="1" ht="29.25" customHeight="1">
      <c r="A52" s="29"/>
      <c r="B52" s="30"/>
      <c r="C52" s="288" t="s">
        <v>50</v>
      </c>
      <c r="D52" s="268"/>
      <c r="E52" s="268"/>
      <c r="F52" s="268"/>
      <c r="G52" s="268"/>
      <c r="H52" s="52"/>
      <c r="I52" s="267" t="s">
        <v>51</v>
      </c>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92" t="s">
        <v>52</v>
      </c>
      <c r="AH52" s="268"/>
      <c r="AI52" s="268"/>
      <c r="AJ52" s="268"/>
      <c r="AK52" s="268"/>
      <c r="AL52" s="268"/>
      <c r="AM52" s="268"/>
      <c r="AN52" s="267" t="s">
        <v>53</v>
      </c>
      <c r="AO52" s="268"/>
      <c r="AP52" s="268"/>
      <c r="AQ52" s="53" t="s">
        <v>54</v>
      </c>
      <c r="AR52" s="30"/>
      <c r="AS52" s="54" t="s">
        <v>55</v>
      </c>
      <c r="AT52" s="55" t="s">
        <v>56</v>
      </c>
      <c r="AU52" s="55" t="s">
        <v>57</v>
      </c>
      <c r="AV52" s="55" t="s">
        <v>58</v>
      </c>
      <c r="AW52" s="55" t="s">
        <v>59</v>
      </c>
      <c r="AX52" s="55" t="s">
        <v>60</v>
      </c>
      <c r="AY52" s="55" t="s">
        <v>61</v>
      </c>
      <c r="AZ52" s="55" t="s">
        <v>62</v>
      </c>
      <c r="BA52" s="55" t="s">
        <v>63</v>
      </c>
      <c r="BB52" s="55" t="s">
        <v>64</v>
      </c>
      <c r="BC52" s="55" t="s">
        <v>65</v>
      </c>
      <c r="BD52" s="56" t="s">
        <v>66</v>
      </c>
      <c r="BE52" s="29"/>
    </row>
    <row r="53" spans="1:91" s="2" customFormat="1" ht="10.9" customHeight="1">
      <c r="A53" s="29"/>
      <c r="B53" s="30"/>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30"/>
      <c r="AS53" s="57"/>
      <c r="AT53" s="58"/>
      <c r="AU53" s="58"/>
      <c r="AV53" s="58"/>
      <c r="AW53" s="58"/>
      <c r="AX53" s="58"/>
      <c r="AY53" s="58"/>
      <c r="AZ53" s="58"/>
      <c r="BA53" s="58"/>
      <c r="BB53" s="58"/>
      <c r="BC53" s="58"/>
      <c r="BD53" s="59"/>
      <c r="BE53" s="29"/>
    </row>
    <row r="54" spans="1:91" s="6" customFormat="1" ht="32.450000000000003" customHeight="1">
      <c r="B54" s="60"/>
      <c r="C54" s="61" t="s">
        <v>67</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271">
        <f>ROUND(SUM(AG55:AG57),2)</f>
        <v>0</v>
      </c>
      <c r="AH54" s="271"/>
      <c r="AI54" s="271"/>
      <c r="AJ54" s="271"/>
      <c r="AK54" s="271"/>
      <c r="AL54" s="271"/>
      <c r="AM54" s="271"/>
      <c r="AN54" s="272">
        <f>SUM(AG54,AT54)</f>
        <v>0</v>
      </c>
      <c r="AO54" s="272"/>
      <c r="AP54" s="272"/>
      <c r="AQ54" s="64" t="s">
        <v>3</v>
      </c>
      <c r="AR54" s="60"/>
      <c r="AS54" s="65">
        <f>ROUND(SUM(AS55:AS57),2)</f>
        <v>0</v>
      </c>
      <c r="AT54" s="66">
        <f>ROUND(SUM(AV54:AW54),2)</f>
        <v>0</v>
      </c>
      <c r="AU54" s="67">
        <f>ROUND(SUM(AU55:AU57),5)</f>
        <v>2321.12419</v>
      </c>
      <c r="AV54" s="66">
        <f>ROUND(AZ54*L29,2)</f>
        <v>0</v>
      </c>
      <c r="AW54" s="66">
        <f>ROUND(BA54*L30,2)</f>
        <v>0</v>
      </c>
      <c r="AX54" s="66">
        <f>ROUND(BB54*L29,2)</f>
        <v>0</v>
      </c>
      <c r="AY54" s="66">
        <f>ROUND(BC54*L30,2)</f>
        <v>0</v>
      </c>
      <c r="AZ54" s="66">
        <f>ROUND(SUM(AZ55:AZ57),2)</f>
        <v>0</v>
      </c>
      <c r="BA54" s="66">
        <f>ROUND(SUM(BA55:BA57),2)</f>
        <v>0</v>
      </c>
      <c r="BB54" s="66">
        <f>ROUND(SUM(BB55:BB57),2)</f>
        <v>0</v>
      </c>
      <c r="BC54" s="66">
        <f>ROUND(SUM(BC55:BC57),2)</f>
        <v>0</v>
      </c>
      <c r="BD54" s="68">
        <f>ROUND(SUM(BD55:BD57),2)</f>
        <v>0</v>
      </c>
      <c r="BS54" s="69" t="s">
        <v>68</v>
      </c>
      <c r="BT54" s="69" t="s">
        <v>69</v>
      </c>
      <c r="BU54" s="70" t="s">
        <v>70</v>
      </c>
      <c r="BV54" s="69" t="s">
        <v>71</v>
      </c>
      <c r="BW54" s="69" t="s">
        <v>5</v>
      </c>
      <c r="BX54" s="69" t="s">
        <v>72</v>
      </c>
      <c r="CL54" s="69" t="s">
        <v>18</v>
      </c>
    </row>
    <row r="55" spans="1:91" s="7" customFormat="1" ht="16.5" customHeight="1">
      <c r="A55" s="71" t="s">
        <v>73</v>
      </c>
      <c r="B55" s="72"/>
      <c r="C55" s="73"/>
      <c r="D55" s="293" t="s">
        <v>74</v>
      </c>
      <c r="E55" s="293"/>
      <c r="F55" s="293"/>
      <c r="G55" s="293"/>
      <c r="H55" s="293"/>
      <c r="I55" s="74"/>
      <c r="J55" s="293" t="s">
        <v>75</v>
      </c>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69">
        <f>'01 - oprava výpustního ob...'!J30</f>
        <v>0</v>
      </c>
      <c r="AH55" s="270"/>
      <c r="AI55" s="270"/>
      <c r="AJ55" s="270"/>
      <c r="AK55" s="270"/>
      <c r="AL55" s="270"/>
      <c r="AM55" s="270"/>
      <c r="AN55" s="269">
        <f>SUM(AG55,AT55)</f>
        <v>0</v>
      </c>
      <c r="AO55" s="270"/>
      <c r="AP55" s="270"/>
      <c r="AQ55" s="75" t="s">
        <v>76</v>
      </c>
      <c r="AR55" s="72"/>
      <c r="AS55" s="76">
        <v>0</v>
      </c>
      <c r="AT55" s="77">
        <f>ROUND(SUM(AV55:AW55),2)</f>
        <v>0</v>
      </c>
      <c r="AU55" s="78">
        <f>'01 - oprava výpustního ob...'!P90</f>
        <v>158.00557799999999</v>
      </c>
      <c r="AV55" s="77">
        <f>'01 - oprava výpustního ob...'!J33</f>
        <v>0</v>
      </c>
      <c r="AW55" s="77">
        <f>'01 - oprava výpustního ob...'!J34</f>
        <v>0</v>
      </c>
      <c r="AX55" s="77">
        <f>'01 - oprava výpustního ob...'!J35</f>
        <v>0</v>
      </c>
      <c r="AY55" s="77">
        <f>'01 - oprava výpustního ob...'!J36</f>
        <v>0</v>
      </c>
      <c r="AZ55" s="77">
        <f>'01 - oprava výpustního ob...'!F33</f>
        <v>0</v>
      </c>
      <c r="BA55" s="77">
        <f>'01 - oprava výpustního ob...'!F34</f>
        <v>0</v>
      </c>
      <c r="BB55" s="77">
        <f>'01 - oprava výpustního ob...'!F35</f>
        <v>0</v>
      </c>
      <c r="BC55" s="77">
        <f>'01 - oprava výpustního ob...'!F36</f>
        <v>0</v>
      </c>
      <c r="BD55" s="79">
        <f>'01 - oprava výpustního ob...'!F37</f>
        <v>0</v>
      </c>
      <c r="BT55" s="80" t="s">
        <v>77</v>
      </c>
      <c r="BV55" s="80" t="s">
        <v>71</v>
      </c>
      <c r="BW55" s="80" t="s">
        <v>78</v>
      </c>
      <c r="BX55" s="80" t="s">
        <v>5</v>
      </c>
      <c r="CL55" s="80" t="s">
        <v>18</v>
      </c>
      <c r="CM55" s="80" t="s">
        <v>79</v>
      </c>
    </row>
    <row r="56" spans="1:91" s="7" customFormat="1" ht="16.5" customHeight="1">
      <c r="A56" s="71" t="s">
        <v>73</v>
      </c>
      <c r="B56" s="72"/>
      <c r="C56" s="73"/>
      <c r="D56" s="293" t="s">
        <v>80</v>
      </c>
      <c r="E56" s="293"/>
      <c r="F56" s="293"/>
      <c r="G56" s="293"/>
      <c r="H56" s="293"/>
      <c r="I56" s="74"/>
      <c r="J56" s="293" t="s">
        <v>81</v>
      </c>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69">
        <f>'02 - oprava a opevnění sv...'!J30</f>
        <v>0</v>
      </c>
      <c r="AH56" s="270"/>
      <c r="AI56" s="270"/>
      <c r="AJ56" s="270"/>
      <c r="AK56" s="270"/>
      <c r="AL56" s="270"/>
      <c r="AM56" s="270"/>
      <c r="AN56" s="269">
        <f>SUM(AG56,AT56)</f>
        <v>0</v>
      </c>
      <c r="AO56" s="270"/>
      <c r="AP56" s="270"/>
      <c r="AQ56" s="75" t="s">
        <v>76</v>
      </c>
      <c r="AR56" s="72"/>
      <c r="AS56" s="76">
        <v>0</v>
      </c>
      <c r="AT56" s="77">
        <f>ROUND(SUM(AV56:AW56),2)</f>
        <v>0</v>
      </c>
      <c r="AU56" s="78">
        <f>'02 - oprava a opevnění sv...'!P87</f>
        <v>2163.1186120000002</v>
      </c>
      <c r="AV56" s="77">
        <f>'02 - oprava a opevnění sv...'!J33</f>
        <v>0</v>
      </c>
      <c r="AW56" s="77">
        <f>'02 - oprava a opevnění sv...'!J34</f>
        <v>0</v>
      </c>
      <c r="AX56" s="77">
        <f>'02 - oprava a opevnění sv...'!J35</f>
        <v>0</v>
      </c>
      <c r="AY56" s="77">
        <f>'02 - oprava a opevnění sv...'!J36</f>
        <v>0</v>
      </c>
      <c r="AZ56" s="77">
        <f>'02 - oprava a opevnění sv...'!F33</f>
        <v>0</v>
      </c>
      <c r="BA56" s="77">
        <f>'02 - oprava a opevnění sv...'!F34</f>
        <v>0</v>
      </c>
      <c r="BB56" s="77">
        <f>'02 - oprava a opevnění sv...'!F35</f>
        <v>0</v>
      </c>
      <c r="BC56" s="77">
        <f>'02 - oprava a opevnění sv...'!F36</f>
        <v>0</v>
      </c>
      <c r="BD56" s="79">
        <f>'02 - oprava a opevnění sv...'!F37</f>
        <v>0</v>
      </c>
      <c r="BT56" s="80" t="s">
        <v>77</v>
      </c>
      <c r="BV56" s="80" t="s">
        <v>71</v>
      </c>
      <c r="BW56" s="80" t="s">
        <v>82</v>
      </c>
      <c r="BX56" s="80" t="s">
        <v>5</v>
      </c>
      <c r="CL56" s="80" t="s">
        <v>18</v>
      </c>
      <c r="CM56" s="80" t="s">
        <v>79</v>
      </c>
    </row>
    <row r="57" spans="1:91" s="7" customFormat="1" ht="16.5" customHeight="1">
      <c r="A57" s="71" t="s">
        <v>73</v>
      </c>
      <c r="B57" s="72"/>
      <c r="C57" s="73"/>
      <c r="D57" s="293" t="s">
        <v>83</v>
      </c>
      <c r="E57" s="293"/>
      <c r="F57" s="293"/>
      <c r="G57" s="293"/>
      <c r="H57" s="293"/>
      <c r="I57" s="74"/>
      <c r="J57" s="293" t="s">
        <v>84</v>
      </c>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69">
        <f>'VON - vedlejší a ostatní ...'!J30</f>
        <v>0</v>
      </c>
      <c r="AH57" s="270"/>
      <c r="AI57" s="270"/>
      <c r="AJ57" s="270"/>
      <c r="AK57" s="270"/>
      <c r="AL57" s="270"/>
      <c r="AM57" s="270"/>
      <c r="AN57" s="269">
        <f>SUM(AG57,AT57)</f>
        <v>0</v>
      </c>
      <c r="AO57" s="270"/>
      <c r="AP57" s="270"/>
      <c r="AQ57" s="75" t="s">
        <v>83</v>
      </c>
      <c r="AR57" s="72"/>
      <c r="AS57" s="81">
        <v>0</v>
      </c>
      <c r="AT57" s="82">
        <f>ROUND(SUM(AV57:AW57),2)</f>
        <v>0</v>
      </c>
      <c r="AU57" s="83">
        <f>'VON - vedlejší a ostatní ...'!P84</f>
        <v>0</v>
      </c>
      <c r="AV57" s="82">
        <f>'VON - vedlejší a ostatní ...'!J33</f>
        <v>0</v>
      </c>
      <c r="AW57" s="82">
        <f>'VON - vedlejší a ostatní ...'!J34</f>
        <v>0</v>
      </c>
      <c r="AX57" s="82">
        <f>'VON - vedlejší a ostatní ...'!J35</f>
        <v>0</v>
      </c>
      <c r="AY57" s="82">
        <f>'VON - vedlejší a ostatní ...'!J36</f>
        <v>0</v>
      </c>
      <c r="AZ57" s="82">
        <f>'VON - vedlejší a ostatní ...'!F33</f>
        <v>0</v>
      </c>
      <c r="BA57" s="82">
        <f>'VON - vedlejší a ostatní ...'!F34</f>
        <v>0</v>
      </c>
      <c r="BB57" s="82">
        <f>'VON - vedlejší a ostatní ...'!F35</f>
        <v>0</v>
      </c>
      <c r="BC57" s="82">
        <f>'VON - vedlejší a ostatní ...'!F36</f>
        <v>0</v>
      </c>
      <c r="BD57" s="84">
        <f>'VON - vedlejší a ostatní ...'!F37</f>
        <v>0</v>
      </c>
      <c r="BT57" s="80" t="s">
        <v>77</v>
      </c>
      <c r="BV57" s="80" t="s">
        <v>71</v>
      </c>
      <c r="BW57" s="80" t="s">
        <v>85</v>
      </c>
      <c r="BX57" s="80" t="s">
        <v>5</v>
      </c>
      <c r="CL57" s="80" t="s">
        <v>18</v>
      </c>
      <c r="CM57" s="80" t="s">
        <v>79</v>
      </c>
    </row>
    <row r="58" spans="1:91" s="2" customFormat="1" ht="30" customHeight="1">
      <c r="A58" s="29"/>
      <c r="B58" s="30"/>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30"/>
      <c r="AS58" s="29"/>
      <c r="AT58" s="29"/>
      <c r="AU58" s="29"/>
      <c r="AV58" s="29"/>
      <c r="AW58" s="29"/>
      <c r="AX58" s="29"/>
      <c r="AY58" s="29"/>
      <c r="AZ58" s="29"/>
      <c r="BA58" s="29"/>
      <c r="BB58" s="29"/>
      <c r="BC58" s="29"/>
      <c r="BD58" s="29"/>
      <c r="BE58" s="29"/>
    </row>
    <row r="59" spans="1:91" s="2" customFormat="1" ht="6.95" customHeight="1">
      <c r="A59" s="29"/>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30"/>
      <c r="AS59" s="29"/>
      <c r="AT59" s="29"/>
      <c r="AU59" s="29"/>
      <c r="AV59" s="29"/>
      <c r="AW59" s="29"/>
      <c r="AX59" s="29"/>
      <c r="AY59" s="29"/>
      <c r="AZ59" s="29"/>
      <c r="BA59" s="29"/>
      <c r="BB59" s="29"/>
      <c r="BC59" s="29"/>
      <c r="BD59" s="29"/>
      <c r="BE59" s="29"/>
    </row>
  </sheetData>
  <mergeCells count="48">
    <mergeCell ref="D55:H55"/>
    <mergeCell ref="J55:AF55"/>
    <mergeCell ref="D56:H56"/>
    <mergeCell ref="J56:AF56"/>
    <mergeCell ref="D57:H57"/>
    <mergeCell ref="J57:AF57"/>
    <mergeCell ref="X35:AB35"/>
    <mergeCell ref="AK35:AO35"/>
    <mergeCell ref="C52:G52"/>
    <mergeCell ref="L45:AO45"/>
    <mergeCell ref="AM47:AN47"/>
    <mergeCell ref="I52:AF52"/>
    <mergeCell ref="AG52:AM52"/>
    <mergeCell ref="AK33:AO33"/>
    <mergeCell ref="L33:P33"/>
    <mergeCell ref="W29:AE29"/>
    <mergeCell ref="W32:AE32"/>
    <mergeCell ref="W30:AE30"/>
    <mergeCell ref="W31:AE31"/>
    <mergeCell ref="W33:AE33"/>
    <mergeCell ref="AK30:AO30"/>
    <mergeCell ref="L30:P30"/>
    <mergeCell ref="AK31:AO31"/>
    <mergeCell ref="L31:P31"/>
    <mergeCell ref="AK32:AO32"/>
    <mergeCell ref="L32:P32"/>
    <mergeCell ref="L28:P28"/>
    <mergeCell ref="W28:AE28"/>
    <mergeCell ref="AK28:AO28"/>
    <mergeCell ref="AK29:AO29"/>
    <mergeCell ref="L29:P29"/>
    <mergeCell ref="K5:AO5"/>
    <mergeCell ref="K6:AO6"/>
    <mergeCell ref="AR2:BE2"/>
    <mergeCell ref="E23:AN23"/>
    <mergeCell ref="AK26:AO26"/>
    <mergeCell ref="AN56:AP56"/>
    <mergeCell ref="AG56:AM56"/>
    <mergeCell ref="AN57:AP57"/>
    <mergeCell ref="AG57:AM57"/>
    <mergeCell ref="AG54:AM54"/>
    <mergeCell ref="AN54:AP54"/>
    <mergeCell ref="AS49:AT51"/>
    <mergeCell ref="AM49:AP49"/>
    <mergeCell ref="AM50:AP50"/>
    <mergeCell ref="AN52:AP52"/>
    <mergeCell ref="AN55:AP55"/>
    <mergeCell ref="AG55:AM55"/>
  </mergeCells>
  <hyperlinks>
    <hyperlink ref="A55" location="'01 - oprava výpustního ob...'!C2" display="/" xr:uid="{00000000-0004-0000-0000-000000000000}"/>
    <hyperlink ref="A56" location="'02 - oprava a opevnění sv...'!C2" display="/" xr:uid="{00000000-0004-0000-0000-000001000000}"/>
    <hyperlink ref="A57" location="'VON - vedlejší a ostatní ...'!C2" display="/" xr:uid="{00000000-0004-0000-0000-00000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231"/>
  <sheetViews>
    <sheetView showGridLines="0" topLeftCell="A77" workbookViewId="0">
      <selection activeCell="I68" sqref="I68"/>
    </sheetView>
  </sheetViews>
  <sheetFormatPr defaultRowHeight="11.2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5"/>
    </row>
    <row r="2" spans="1:46" s="1" customFormat="1" ht="36.950000000000003" customHeight="1">
      <c r="L2" s="276" t="s">
        <v>6</v>
      </c>
      <c r="M2" s="274"/>
      <c r="N2" s="274"/>
      <c r="O2" s="274"/>
      <c r="P2" s="274"/>
      <c r="Q2" s="274"/>
      <c r="R2" s="274"/>
      <c r="S2" s="274"/>
      <c r="T2" s="274"/>
      <c r="U2" s="274"/>
      <c r="V2" s="274"/>
      <c r="AT2" s="17" t="s">
        <v>78</v>
      </c>
    </row>
    <row r="3" spans="1:46" s="1" customFormat="1" ht="6.95" customHeight="1">
      <c r="B3" s="18"/>
      <c r="C3" s="19"/>
      <c r="D3" s="19"/>
      <c r="E3" s="19"/>
      <c r="F3" s="19"/>
      <c r="G3" s="19"/>
      <c r="H3" s="19"/>
      <c r="I3" s="19"/>
      <c r="J3" s="19"/>
      <c r="K3" s="19"/>
      <c r="L3" s="20"/>
      <c r="AT3" s="17" t="s">
        <v>79</v>
      </c>
    </row>
    <row r="4" spans="1:46" s="1" customFormat="1" ht="24.95" customHeight="1">
      <c r="B4" s="20"/>
      <c r="D4" s="21" t="s">
        <v>86</v>
      </c>
      <c r="L4" s="20"/>
      <c r="M4" s="86" t="s">
        <v>11</v>
      </c>
      <c r="AT4" s="17" t="s">
        <v>4</v>
      </c>
    </row>
    <row r="5" spans="1:46" s="1" customFormat="1" ht="6.95" customHeight="1">
      <c r="B5" s="20"/>
      <c r="L5" s="20"/>
    </row>
    <row r="6" spans="1:46" s="1" customFormat="1" ht="12" customHeight="1">
      <c r="B6" s="20"/>
      <c r="D6" s="26" t="s">
        <v>15</v>
      </c>
      <c r="L6" s="20"/>
    </row>
    <row r="7" spans="1:46" s="1" customFormat="1" ht="16.5" customHeight="1">
      <c r="B7" s="20"/>
      <c r="E7" s="295" t="str">
        <f>'Rekapitulace stavby'!K6</f>
        <v>Oprava nádrže Všechlapy</v>
      </c>
      <c r="F7" s="296"/>
      <c r="G7" s="296"/>
      <c r="H7" s="296"/>
      <c r="L7" s="20"/>
    </row>
    <row r="8" spans="1:46" s="2" customFormat="1" ht="12" customHeight="1">
      <c r="A8" s="29"/>
      <c r="B8" s="30"/>
      <c r="C8" s="29"/>
      <c r="D8" s="26" t="s">
        <v>87</v>
      </c>
      <c r="E8" s="29"/>
      <c r="F8" s="29"/>
      <c r="G8" s="29"/>
      <c r="H8" s="29"/>
      <c r="I8" s="29"/>
      <c r="J8" s="29"/>
      <c r="K8" s="29"/>
      <c r="L8" s="87"/>
      <c r="S8" s="29"/>
      <c r="T8" s="29"/>
      <c r="U8" s="29"/>
      <c r="V8" s="29"/>
      <c r="W8" s="29"/>
      <c r="X8" s="29"/>
      <c r="Y8" s="29"/>
      <c r="Z8" s="29"/>
      <c r="AA8" s="29"/>
      <c r="AB8" s="29"/>
      <c r="AC8" s="29"/>
      <c r="AD8" s="29"/>
      <c r="AE8" s="29"/>
    </row>
    <row r="9" spans="1:46" s="2" customFormat="1" ht="16.5" customHeight="1">
      <c r="A9" s="29"/>
      <c r="B9" s="30"/>
      <c r="C9" s="29"/>
      <c r="D9" s="29"/>
      <c r="E9" s="289" t="s">
        <v>88</v>
      </c>
      <c r="F9" s="294"/>
      <c r="G9" s="294"/>
      <c r="H9" s="294"/>
      <c r="I9" s="29"/>
      <c r="J9" s="29"/>
      <c r="K9" s="29"/>
      <c r="L9" s="87"/>
      <c r="S9" s="29"/>
      <c r="T9" s="29"/>
      <c r="U9" s="29"/>
      <c r="V9" s="29"/>
      <c r="W9" s="29"/>
      <c r="X9" s="29"/>
      <c r="Y9" s="29"/>
      <c r="Z9" s="29"/>
      <c r="AA9" s="29"/>
      <c r="AB9" s="29"/>
      <c r="AC9" s="29"/>
      <c r="AD9" s="29"/>
      <c r="AE9" s="29"/>
    </row>
    <row r="10" spans="1:46" s="2" customFormat="1">
      <c r="A10" s="29"/>
      <c r="B10" s="30"/>
      <c r="C10" s="29"/>
      <c r="D10" s="29"/>
      <c r="E10" s="29"/>
      <c r="F10" s="29"/>
      <c r="G10" s="29"/>
      <c r="H10" s="29"/>
      <c r="I10" s="29"/>
      <c r="J10" s="29"/>
      <c r="K10" s="29"/>
      <c r="L10" s="87"/>
      <c r="S10" s="29"/>
      <c r="T10" s="29"/>
      <c r="U10" s="29"/>
      <c r="V10" s="29"/>
      <c r="W10" s="29"/>
      <c r="X10" s="29"/>
      <c r="Y10" s="29"/>
      <c r="Z10" s="29"/>
      <c r="AA10" s="29"/>
      <c r="AB10" s="29"/>
      <c r="AC10" s="29"/>
      <c r="AD10" s="29"/>
      <c r="AE10" s="29"/>
    </row>
    <row r="11" spans="1:46" s="2" customFormat="1" ht="12" customHeight="1">
      <c r="A11" s="29"/>
      <c r="B11" s="30"/>
      <c r="C11" s="29"/>
      <c r="D11" s="26" t="s">
        <v>17</v>
      </c>
      <c r="E11" s="29"/>
      <c r="F11" s="24" t="s">
        <v>18</v>
      </c>
      <c r="G11" s="29"/>
      <c r="H11" s="29"/>
      <c r="I11" s="26" t="s">
        <v>19</v>
      </c>
      <c r="J11" s="24" t="s">
        <v>3</v>
      </c>
      <c r="K11" s="29"/>
      <c r="L11" s="87"/>
      <c r="S11" s="29"/>
      <c r="T11" s="29"/>
      <c r="U11" s="29"/>
      <c r="V11" s="29"/>
      <c r="W11" s="29"/>
      <c r="X11" s="29"/>
      <c r="Y11" s="29"/>
      <c r="Z11" s="29"/>
      <c r="AA11" s="29"/>
      <c r="AB11" s="29"/>
      <c r="AC11" s="29"/>
      <c r="AD11" s="29"/>
      <c r="AE11" s="29"/>
    </row>
    <row r="12" spans="1:46" s="2" customFormat="1" ht="12" customHeight="1">
      <c r="A12" s="29"/>
      <c r="B12" s="30"/>
      <c r="C12" s="29"/>
      <c r="D12" s="26" t="s">
        <v>20</v>
      </c>
      <c r="E12" s="29"/>
      <c r="F12" s="24" t="s">
        <v>21</v>
      </c>
      <c r="G12" s="29"/>
      <c r="H12" s="29"/>
      <c r="I12" s="26" t="s">
        <v>22</v>
      </c>
      <c r="J12" s="47" t="str">
        <f>'Rekapitulace stavby'!AN8</f>
        <v>5. 10. 2019</v>
      </c>
      <c r="K12" s="29"/>
      <c r="L12" s="87"/>
      <c r="S12" s="29"/>
      <c r="T12" s="29"/>
      <c r="U12" s="29"/>
      <c r="V12" s="29"/>
      <c r="W12" s="29"/>
      <c r="X12" s="29"/>
      <c r="Y12" s="29"/>
      <c r="Z12" s="29"/>
      <c r="AA12" s="29"/>
      <c r="AB12" s="29"/>
      <c r="AC12" s="29"/>
      <c r="AD12" s="29"/>
      <c r="AE12" s="29"/>
    </row>
    <row r="13" spans="1:46" s="2" customFormat="1" ht="10.9" customHeight="1">
      <c r="A13" s="29"/>
      <c r="B13" s="30"/>
      <c r="C13" s="29"/>
      <c r="D13" s="29"/>
      <c r="E13" s="29"/>
      <c r="F13" s="29"/>
      <c r="G13" s="29"/>
      <c r="H13" s="29"/>
      <c r="I13" s="29"/>
      <c r="J13" s="29"/>
      <c r="K13" s="29"/>
      <c r="L13" s="87"/>
      <c r="S13" s="29"/>
      <c r="T13" s="29"/>
      <c r="U13" s="29"/>
      <c r="V13" s="29"/>
      <c r="W13" s="29"/>
      <c r="X13" s="29"/>
      <c r="Y13" s="29"/>
      <c r="Z13" s="29"/>
      <c r="AA13" s="29"/>
      <c r="AB13" s="29"/>
      <c r="AC13" s="29"/>
      <c r="AD13" s="29"/>
      <c r="AE13" s="29"/>
    </row>
    <row r="14" spans="1:46" s="2" customFormat="1" ht="12" customHeight="1">
      <c r="A14" s="29"/>
      <c r="B14" s="30"/>
      <c r="C14" s="29"/>
      <c r="D14" s="26" t="s">
        <v>24</v>
      </c>
      <c r="E14" s="29"/>
      <c r="F14" s="29"/>
      <c r="G14" s="29"/>
      <c r="H14" s="29"/>
      <c r="I14" s="26" t="s">
        <v>25</v>
      </c>
      <c r="J14" s="24" t="str">
        <f>IF('Rekapitulace stavby'!AN10="","",'Rekapitulace stavby'!AN10)</f>
        <v/>
      </c>
      <c r="K14" s="29"/>
      <c r="L14" s="87"/>
      <c r="S14" s="29"/>
      <c r="T14" s="29"/>
      <c r="U14" s="29"/>
      <c r="V14" s="29"/>
      <c r="W14" s="29"/>
      <c r="X14" s="29"/>
      <c r="Y14" s="29"/>
      <c r="Z14" s="29"/>
      <c r="AA14" s="29"/>
      <c r="AB14" s="29"/>
      <c r="AC14" s="29"/>
      <c r="AD14" s="29"/>
      <c r="AE14" s="29"/>
    </row>
    <row r="15" spans="1:46" s="2" customFormat="1" ht="18" customHeight="1">
      <c r="A15" s="29"/>
      <c r="B15" s="30"/>
      <c r="C15" s="29"/>
      <c r="D15" s="29"/>
      <c r="E15" s="24" t="str">
        <f>IF('Rekapitulace stavby'!E11="","",'Rekapitulace stavby'!E11)</f>
        <v xml:space="preserve"> </v>
      </c>
      <c r="F15" s="29"/>
      <c r="G15" s="29"/>
      <c r="H15" s="29"/>
      <c r="I15" s="26" t="s">
        <v>27</v>
      </c>
      <c r="J15" s="24" t="str">
        <f>IF('Rekapitulace stavby'!AN11="","",'Rekapitulace stavby'!AN11)</f>
        <v/>
      </c>
      <c r="K15" s="29"/>
      <c r="L15" s="87"/>
      <c r="S15" s="29"/>
      <c r="T15" s="29"/>
      <c r="U15" s="29"/>
      <c r="V15" s="29"/>
      <c r="W15" s="29"/>
      <c r="X15" s="29"/>
      <c r="Y15" s="29"/>
      <c r="Z15" s="29"/>
      <c r="AA15" s="29"/>
      <c r="AB15" s="29"/>
      <c r="AC15" s="29"/>
      <c r="AD15" s="29"/>
      <c r="AE15" s="29"/>
    </row>
    <row r="16" spans="1:46" s="2" customFormat="1" ht="6.95" customHeight="1">
      <c r="A16" s="29"/>
      <c r="B16" s="30"/>
      <c r="C16" s="29"/>
      <c r="D16" s="29"/>
      <c r="E16" s="29"/>
      <c r="F16" s="29"/>
      <c r="G16" s="29"/>
      <c r="H16" s="29"/>
      <c r="I16" s="29"/>
      <c r="J16" s="29"/>
      <c r="K16" s="29"/>
      <c r="L16" s="87"/>
      <c r="S16" s="29"/>
      <c r="T16" s="29"/>
      <c r="U16" s="29"/>
      <c r="V16" s="29"/>
      <c r="W16" s="29"/>
      <c r="X16" s="29"/>
      <c r="Y16" s="29"/>
      <c r="Z16" s="29"/>
      <c r="AA16" s="29"/>
      <c r="AB16" s="29"/>
      <c r="AC16" s="29"/>
      <c r="AD16" s="29"/>
      <c r="AE16" s="29"/>
    </row>
    <row r="17" spans="1:31" s="2" customFormat="1" ht="12" customHeight="1">
      <c r="A17" s="29"/>
      <c r="B17" s="30"/>
      <c r="C17" s="29"/>
      <c r="D17" s="26" t="s">
        <v>28</v>
      </c>
      <c r="E17" s="29"/>
      <c r="F17" s="29"/>
      <c r="G17" s="29"/>
      <c r="H17" s="29"/>
      <c r="I17" s="26" t="s">
        <v>25</v>
      </c>
      <c r="J17" s="24" t="str">
        <f>'Rekapitulace stavby'!AN13</f>
        <v/>
      </c>
      <c r="K17" s="29"/>
      <c r="L17" s="87"/>
      <c r="S17" s="29"/>
      <c r="T17" s="29"/>
      <c r="U17" s="29"/>
      <c r="V17" s="29"/>
      <c r="W17" s="29"/>
      <c r="X17" s="29"/>
      <c r="Y17" s="29"/>
      <c r="Z17" s="29"/>
      <c r="AA17" s="29"/>
      <c r="AB17" s="29"/>
      <c r="AC17" s="29"/>
      <c r="AD17" s="29"/>
      <c r="AE17" s="29"/>
    </row>
    <row r="18" spans="1:31" s="2" customFormat="1" ht="18" customHeight="1">
      <c r="A18" s="29"/>
      <c r="B18" s="30"/>
      <c r="C18" s="29"/>
      <c r="D18" s="29"/>
      <c r="E18" s="273" t="str">
        <f>'Rekapitulace stavby'!E14</f>
        <v xml:space="preserve"> </v>
      </c>
      <c r="F18" s="273"/>
      <c r="G18" s="273"/>
      <c r="H18" s="273"/>
      <c r="I18" s="26" t="s">
        <v>27</v>
      </c>
      <c r="J18" s="24" t="str">
        <f>'Rekapitulace stavby'!AN14</f>
        <v/>
      </c>
      <c r="K18" s="29"/>
      <c r="L18" s="87"/>
      <c r="S18" s="29"/>
      <c r="T18" s="29"/>
      <c r="U18" s="29"/>
      <c r="V18" s="29"/>
      <c r="W18" s="29"/>
      <c r="X18" s="29"/>
      <c r="Y18" s="29"/>
      <c r="Z18" s="29"/>
      <c r="AA18" s="29"/>
      <c r="AB18" s="29"/>
      <c r="AC18" s="29"/>
      <c r="AD18" s="29"/>
      <c r="AE18" s="29"/>
    </row>
    <row r="19" spans="1:31" s="2" customFormat="1" ht="6.95" customHeight="1">
      <c r="A19" s="29"/>
      <c r="B19" s="30"/>
      <c r="C19" s="29"/>
      <c r="D19" s="29"/>
      <c r="E19" s="29"/>
      <c r="F19" s="29"/>
      <c r="G19" s="29"/>
      <c r="H19" s="29"/>
      <c r="I19" s="29"/>
      <c r="J19" s="29"/>
      <c r="K19" s="29"/>
      <c r="L19" s="87"/>
      <c r="S19" s="29"/>
      <c r="T19" s="29"/>
      <c r="U19" s="29"/>
      <c r="V19" s="29"/>
      <c r="W19" s="29"/>
      <c r="X19" s="29"/>
      <c r="Y19" s="29"/>
      <c r="Z19" s="29"/>
      <c r="AA19" s="29"/>
      <c r="AB19" s="29"/>
      <c r="AC19" s="29"/>
      <c r="AD19" s="29"/>
      <c r="AE19" s="29"/>
    </row>
    <row r="20" spans="1:31" s="2" customFormat="1" ht="12" customHeight="1">
      <c r="A20" s="29"/>
      <c r="B20" s="30"/>
      <c r="C20" s="29"/>
      <c r="D20" s="26" t="s">
        <v>29</v>
      </c>
      <c r="E20" s="29"/>
      <c r="F20" s="29"/>
      <c r="G20" s="29"/>
      <c r="H20" s="29"/>
      <c r="I20" s="26" t="s">
        <v>25</v>
      </c>
      <c r="J20" s="24" t="s">
        <v>3</v>
      </c>
      <c r="K20" s="29"/>
      <c r="L20" s="87"/>
      <c r="S20" s="29"/>
      <c r="T20" s="29"/>
      <c r="U20" s="29"/>
      <c r="V20" s="29"/>
      <c r="W20" s="29"/>
      <c r="X20" s="29"/>
      <c r="Y20" s="29"/>
      <c r="Z20" s="29"/>
      <c r="AA20" s="29"/>
      <c r="AB20" s="29"/>
      <c r="AC20" s="29"/>
      <c r="AD20" s="29"/>
      <c r="AE20" s="29"/>
    </row>
    <row r="21" spans="1:31" s="2" customFormat="1" ht="18" customHeight="1">
      <c r="A21" s="29"/>
      <c r="B21" s="30"/>
      <c r="C21" s="29"/>
      <c r="D21" s="29"/>
      <c r="E21" s="24" t="s">
        <v>30</v>
      </c>
      <c r="F21" s="29"/>
      <c r="G21" s="29"/>
      <c r="H21" s="29"/>
      <c r="I21" s="26" t="s">
        <v>27</v>
      </c>
      <c r="J21" s="24" t="s">
        <v>3</v>
      </c>
      <c r="K21" s="29"/>
      <c r="L21" s="87"/>
      <c r="S21" s="29"/>
      <c r="T21" s="29"/>
      <c r="U21" s="29"/>
      <c r="V21" s="29"/>
      <c r="W21" s="29"/>
      <c r="X21" s="29"/>
      <c r="Y21" s="29"/>
      <c r="Z21" s="29"/>
      <c r="AA21" s="29"/>
      <c r="AB21" s="29"/>
      <c r="AC21" s="29"/>
      <c r="AD21" s="29"/>
      <c r="AE21" s="29"/>
    </row>
    <row r="22" spans="1:31" s="2" customFormat="1" ht="6.95" customHeight="1">
      <c r="A22" s="29"/>
      <c r="B22" s="30"/>
      <c r="C22" s="29"/>
      <c r="D22" s="29"/>
      <c r="E22" s="29"/>
      <c r="F22" s="29"/>
      <c r="G22" s="29"/>
      <c r="H22" s="29"/>
      <c r="I22" s="29"/>
      <c r="J22" s="29"/>
      <c r="K22" s="29"/>
      <c r="L22" s="87"/>
      <c r="S22" s="29"/>
      <c r="T22" s="29"/>
      <c r="U22" s="29"/>
      <c r="V22" s="29"/>
      <c r="W22" s="29"/>
      <c r="X22" s="29"/>
      <c r="Y22" s="29"/>
      <c r="Z22" s="29"/>
      <c r="AA22" s="29"/>
      <c r="AB22" s="29"/>
      <c r="AC22" s="29"/>
      <c r="AD22" s="29"/>
      <c r="AE22" s="29"/>
    </row>
    <row r="23" spans="1:31" s="2" customFormat="1" ht="12" customHeight="1">
      <c r="A23" s="29"/>
      <c r="B23" s="30"/>
      <c r="C23" s="29"/>
      <c r="D23" s="26" t="s">
        <v>32</v>
      </c>
      <c r="E23" s="29"/>
      <c r="F23" s="29"/>
      <c r="G23" s="29"/>
      <c r="H23" s="29"/>
      <c r="I23" s="26" t="s">
        <v>25</v>
      </c>
      <c r="J23" s="24" t="str">
        <f>IF('Rekapitulace stavby'!AN19="","",'Rekapitulace stavby'!AN19)</f>
        <v/>
      </c>
      <c r="K23" s="29"/>
      <c r="L23" s="87"/>
      <c r="S23" s="29"/>
      <c r="T23" s="29"/>
      <c r="U23" s="29"/>
      <c r="V23" s="29"/>
      <c r="W23" s="29"/>
      <c r="X23" s="29"/>
      <c r="Y23" s="29"/>
      <c r="Z23" s="29"/>
      <c r="AA23" s="29"/>
      <c r="AB23" s="29"/>
      <c r="AC23" s="29"/>
      <c r="AD23" s="29"/>
      <c r="AE23" s="29"/>
    </row>
    <row r="24" spans="1:31" s="2" customFormat="1" ht="18" customHeight="1">
      <c r="A24" s="29"/>
      <c r="B24" s="30"/>
      <c r="C24" s="29"/>
      <c r="D24" s="29"/>
      <c r="E24" s="24" t="str">
        <f>IF('Rekapitulace stavby'!E20="","",'Rekapitulace stavby'!E20)</f>
        <v xml:space="preserve"> </v>
      </c>
      <c r="F24" s="29"/>
      <c r="G24" s="29"/>
      <c r="H24" s="29"/>
      <c r="I24" s="26" t="s">
        <v>27</v>
      </c>
      <c r="J24" s="24" t="str">
        <f>IF('Rekapitulace stavby'!AN20="","",'Rekapitulace stavby'!AN20)</f>
        <v/>
      </c>
      <c r="K24" s="29"/>
      <c r="L24" s="87"/>
      <c r="S24" s="29"/>
      <c r="T24" s="29"/>
      <c r="U24" s="29"/>
      <c r="V24" s="29"/>
      <c r="W24" s="29"/>
      <c r="X24" s="29"/>
      <c r="Y24" s="29"/>
      <c r="Z24" s="29"/>
      <c r="AA24" s="29"/>
      <c r="AB24" s="29"/>
      <c r="AC24" s="29"/>
      <c r="AD24" s="29"/>
      <c r="AE24" s="29"/>
    </row>
    <row r="25" spans="1:31" s="2" customFormat="1" ht="6.95" customHeight="1">
      <c r="A25" s="29"/>
      <c r="B25" s="30"/>
      <c r="C25" s="29"/>
      <c r="D25" s="29"/>
      <c r="E25" s="29"/>
      <c r="F25" s="29"/>
      <c r="G25" s="29"/>
      <c r="H25" s="29"/>
      <c r="I25" s="29"/>
      <c r="J25" s="29"/>
      <c r="K25" s="29"/>
      <c r="L25" s="87"/>
      <c r="S25" s="29"/>
      <c r="T25" s="29"/>
      <c r="U25" s="29"/>
      <c r="V25" s="29"/>
      <c r="W25" s="29"/>
      <c r="X25" s="29"/>
      <c r="Y25" s="29"/>
      <c r="Z25" s="29"/>
      <c r="AA25" s="29"/>
      <c r="AB25" s="29"/>
      <c r="AC25" s="29"/>
      <c r="AD25" s="29"/>
      <c r="AE25" s="29"/>
    </row>
    <row r="26" spans="1:31" s="2" customFormat="1" ht="12" customHeight="1">
      <c r="A26" s="29"/>
      <c r="B26" s="30"/>
      <c r="C26" s="29"/>
      <c r="D26" s="26" t="s">
        <v>33</v>
      </c>
      <c r="E26" s="29"/>
      <c r="F26" s="29"/>
      <c r="G26" s="29"/>
      <c r="H26" s="29"/>
      <c r="I26" s="29"/>
      <c r="J26" s="29"/>
      <c r="K26" s="29"/>
      <c r="L26" s="87"/>
      <c r="S26" s="29"/>
      <c r="T26" s="29"/>
      <c r="U26" s="29"/>
      <c r="V26" s="29"/>
      <c r="W26" s="29"/>
      <c r="X26" s="29"/>
      <c r="Y26" s="29"/>
      <c r="Z26" s="29"/>
      <c r="AA26" s="29"/>
      <c r="AB26" s="29"/>
      <c r="AC26" s="29"/>
      <c r="AD26" s="29"/>
      <c r="AE26" s="29"/>
    </row>
    <row r="27" spans="1:31" s="8" customFormat="1" ht="89.25" customHeight="1">
      <c r="A27" s="88"/>
      <c r="B27" s="89"/>
      <c r="C27" s="88"/>
      <c r="D27" s="88"/>
      <c r="E27" s="277" t="s">
        <v>34</v>
      </c>
      <c r="F27" s="277"/>
      <c r="G27" s="277"/>
      <c r="H27" s="277"/>
      <c r="I27" s="88"/>
      <c r="J27" s="88"/>
      <c r="K27" s="88"/>
      <c r="L27" s="90"/>
      <c r="S27" s="88"/>
      <c r="T27" s="88"/>
      <c r="U27" s="88"/>
      <c r="V27" s="88"/>
      <c r="W27" s="88"/>
      <c r="X27" s="88"/>
      <c r="Y27" s="88"/>
      <c r="Z27" s="88"/>
      <c r="AA27" s="88"/>
      <c r="AB27" s="88"/>
      <c r="AC27" s="88"/>
      <c r="AD27" s="88"/>
      <c r="AE27" s="88"/>
    </row>
    <row r="28" spans="1:31" s="2" customFormat="1" ht="6.95" customHeight="1">
      <c r="A28" s="29"/>
      <c r="B28" s="30"/>
      <c r="C28" s="29"/>
      <c r="D28" s="29"/>
      <c r="E28" s="29"/>
      <c r="F28" s="29"/>
      <c r="G28" s="29"/>
      <c r="H28" s="29"/>
      <c r="I28" s="29"/>
      <c r="J28" s="29"/>
      <c r="K28" s="29"/>
      <c r="L28" s="87"/>
      <c r="S28" s="29"/>
      <c r="T28" s="29"/>
      <c r="U28" s="29"/>
      <c r="V28" s="29"/>
      <c r="W28" s="29"/>
      <c r="X28" s="29"/>
      <c r="Y28" s="29"/>
      <c r="Z28" s="29"/>
      <c r="AA28" s="29"/>
      <c r="AB28" s="29"/>
      <c r="AC28" s="29"/>
      <c r="AD28" s="29"/>
      <c r="AE28" s="29"/>
    </row>
    <row r="29" spans="1:31" s="2" customFormat="1" ht="6.95" customHeight="1">
      <c r="A29" s="29"/>
      <c r="B29" s="30"/>
      <c r="C29" s="29"/>
      <c r="D29" s="58"/>
      <c r="E29" s="58"/>
      <c r="F29" s="58"/>
      <c r="G29" s="58"/>
      <c r="H29" s="58"/>
      <c r="I29" s="58"/>
      <c r="J29" s="58"/>
      <c r="K29" s="58"/>
      <c r="L29" s="87"/>
      <c r="S29" s="29"/>
      <c r="T29" s="29"/>
      <c r="U29" s="29"/>
      <c r="V29" s="29"/>
      <c r="W29" s="29"/>
      <c r="X29" s="29"/>
      <c r="Y29" s="29"/>
      <c r="Z29" s="29"/>
      <c r="AA29" s="29"/>
      <c r="AB29" s="29"/>
      <c r="AC29" s="29"/>
      <c r="AD29" s="29"/>
      <c r="AE29" s="29"/>
    </row>
    <row r="30" spans="1:31" s="2" customFormat="1" ht="25.35" customHeight="1">
      <c r="A30" s="29"/>
      <c r="B30" s="30"/>
      <c r="C30" s="29"/>
      <c r="D30" s="91" t="s">
        <v>35</v>
      </c>
      <c r="E30" s="29"/>
      <c r="F30" s="29"/>
      <c r="G30" s="29"/>
      <c r="H30" s="29"/>
      <c r="I30" s="29"/>
      <c r="J30" s="63">
        <f>ROUND(J90, 2)</f>
        <v>0</v>
      </c>
      <c r="K30" s="29"/>
      <c r="L30" s="87"/>
      <c r="S30" s="29"/>
      <c r="T30" s="29"/>
      <c r="U30" s="29"/>
      <c r="V30" s="29"/>
      <c r="W30" s="29"/>
      <c r="X30" s="29"/>
      <c r="Y30" s="29"/>
      <c r="Z30" s="29"/>
      <c r="AA30" s="29"/>
      <c r="AB30" s="29"/>
      <c r="AC30" s="29"/>
      <c r="AD30" s="29"/>
      <c r="AE30" s="29"/>
    </row>
    <row r="31" spans="1:31" s="2" customFormat="1" ht="6.95" customHeight="1">
      <c r="A31" s="29"/>
      <c r="B31" s="30"/>
      <c r="C31" s="29"/>
      <c r="D31" s="58"/>
      <c r="E31" s="58"/>
      <c r="F31" s="58"/>
      <c r="G31" s="58"/>
      <c r="H31" s="58"/>
      <c r="I31" s="58"/>
      <c r="J31" s="58"/>
      <c r="K31" s="58"/>
      <c r="L31" s="87"/>
      <c r="S31" s="29"/>
      <c r="T31" s="29"/>
      <c r="U31" s="29"/>
      <c r="V31" s="29"/>
      <c r="W31" s="29"/>
      <c r="X31" s="29"/>
      <c r="Y31" s="29"/>
      <c r="Z31" s="29"/>
      <c r="AA31" s="29"/>
      <c r="AB31" s="29"/>
      <c r="AC31" s="29"/>
      <c r="AD31" s="29"/>
      <c r="AE31" s="29"/>
    </row>
    <row r="32" spans="1:31" s="2" customFormat="1" ht="14.45" customHeight="1">
      <c r="A32" s="29"/>
      <c r="B32" s="30"/>
      <c r="C32" s="29"/>
      <c r="D32" s="29"/>
      <c r="E32" s="29"/>
      <c r="F32" s="33" t="s">
        <v>37</v>
      </c>
      <c r="G32" s="29"/>
      <c r="H32" s="29"/>
      <c r="I32" s="33" t="s">
        <v>36</v>
      </c>
      <c r="J32" s="33" t="s">
        <v>38</v>
      </c>
      <c r="K32" s="29"/>
      <c r="L32" s="87"/>
      <c r="S32" s="29"/>
      <c r="T32" s="29"/>
      <c r="U32" s="29"/>
      <c r="V32" s="29"/>
      <c r="W32" s="29"/>
      <c r="X32" s="29"/>
      <c r="Y32" s="29"/>
      <c r="Z32" s="29"/>
      <c r="AA32" s="29"/>
      <c r="AB32" s="29"/>
      <c r="AC32" s="29"/>
      <c r="AD32" s="29"/>
      <c r="AE32" s="29"/>
    </row>
    <row r="33" spans="1:31" s="2" customFormat="1" ht="14.45" customHeight="1">
      <c r="A33" s="29"/>
      <c r="B33" s="30"/>
      <c r="C33" s="29"/>
      <c r="D33" s="92" t="s">
        <v>39</v>
      </c>
      <c r="E33" s="26" t="s">
        <v>40</v>
      </c>
      <c r="F33" s="93">
        <f>ROUND((SUM(BE90:BE230)),  2)</f>
        <v>0</v>
      </c>
      <c r="G33" s="29"/>
      <c r="H33" s="29"/>
      <c r="I33" s="94">
        <v>0.21</v>
      </c>
      <c r="J33" s="93">
        <f>ROUND(((SUM(BE90:BE230))*I33),  2)</f>
        <v>0</v>
      </c>
      <c r="K33" s="29"/>
      <c r="L33" s="87"/>
      <c r="S33" s="29"/>
      <c r="T33" s="29"/>
      <c r="U33" s="29"/>
      <c r="V33" s="29"/>
      <c r="W33" s="29"/>
      <c r="X33" s="29"/>
      <c r="Y33" s="29"/>
      <c r="Z33" s="29"/>
      <c r="AA33" s="29"/>
      <c r="AB33" s="29"/>
      <c r="AC33" s="29"/>
      <c r="AD33" s="29"/>
      <c r="AE33" s="29"/>
    </row>
    <row r="34" spans="1:31" s="2" customFormat="1" ht="14.45" customHeight="1">
      <c r="A34" s="29"/>
      <c r="B34" s="30"/>
      <c r="C34" s="29"/>
      <c r="D34" s="29"/>
      <c r="E34" s="26" t="s">
        <v>41</v>
      </c>
      <c r="F34" s="93">
        <f>ROUND((SUM(BF90:BF230)),  2)</f>
        <v>0</v>
      </c>
      <c r="G34" s="29"/>
      <c r="H34" s="29"/>
      <c r="I34" s="94">
        <v>0.15</v>
      </c>
      <c r="J34" s="93">
        <f>ROUND(((SUM(BF90:BF230))*I34),  2)</f>
        <v>0</v>
      </c>
      <c r="K34" s="29"/>
      <c r="L34" s="87"/>
      <c r="S34" s="29"/>
      <c r="T34" s="29"/>
      <c r="U34" s="29"/>
      <c r="V34" s="29"/>
      <c r="W34" s="29"/>
      <c r="X34" s="29"/>
      <c r="Y34" s="29"/>
      <c r="Z34" s="29"/>
      <c r="AA34" s="29"/>
      <c r="AB34" s="29"/>
      <c r="AC34" s="29"/>
      <c r="AD34" s="29"/>
      <c r="AE34" s="29"/>
    </row>
    <row r="35" spans="1:31" s="2" customFormat="1" ht="14.45" hidden="1" customHeight="1">
      <c r="A35" s="29"/>
      <c r="B35" s="30"/>
      <c r="C35" s="29"/>
      <c r="D35" s="29"/>
      <c r="E35" s="26" t="s">
        <v>42</v>
      </c>
      <c r="F35" s="93">
        <f>ROUND((SUM(BG90:BG230)),  2)</f>
        <v>0</v>
      </c>
      <c r="G35" s="29"/>
      <c r="H35" s="29"/>
      <c r="I35" s="94">
        <v>0.21</v>
      </c>
      <c r="J35" s="93">
        <f>0</f>
        <v>0</v>
      </c>
      <c r="K35" s="29"/>
      <c r="L35" s="87"/>
      <c r="S35" s="29"/>
      <c r="T35" s="29"/>
      <c r="U35" s="29"/>
      <c r="V35" s="29"/>
      <c r="W35" s="29"/>
      <c r="X35" s="29"/>
      <c r="Y35" s="29"/>
      <c r="Z35" s="29"/>
      <c r="AA35" s="29"/>
      <c r="AB35" s="29"/>
      <c r="AC35" s="29"/>
      <c r="AD35" s="29"/>
      <c r="AE35" s="29"/>
    </row>
    <row r="36" spans="1:31" s="2" customFormat="1" ht="14.45" hidden="1" customHeight="1">
      <c r="A36" s="29"/>
      <c r="B36" s="30"/>
      <c r="C36" s="29"/>
      <c r="D36" s="29"/>
      <c r="E36" s="26" t="s">
        <v>43</v>
      </c>
      <c r="F36" s="93">
        <f>ROUND((SUM(BH90:BH230)),  2)</f>
        <v>0</v>
      </c>
      <c r="G36" s="29"/>
      <c r="H36" s="29"/>
      <c r="I36" s="94">
        <v>0.15</v>
      </c>
      <c r="J36" s="93">
        <f>0</f>
        <v>0</v>
      </c>
      <c r="K36" s="29"/>
      <c r="L36" s="87"/>
      <c r="S36" s="29"/>
      <c r="T36" s="29"/>
      <c r="U36" s="29"/>
      <c r="V36" s="29"/>
      <c r="W36" s="29"/>
      <c r="X36" s="29"/>
      <c r="Y36" s="29"/>
      <c r="Z36" s="29"/>
      <c r="AA36" s="29"/>
      <c r="AB36" s="29"/>
      <c r="AC36" s="29"/>
      <c r="AD36" s="29"/>
      <c r="AE36" s="29"/>
    </row>
    <row r="37" spans="1:31" s="2" customFormat="1" ht="14.45" hidden="1" customHeight="1">
      <c r="A37" s="29"/>
      <c r="B37" s="30"/>
      <c r="C37" s="29"/>
      <c r="D37" s="29"/>
      <c r="E37" s="26" t="s">
        <v>44</v>
      </c>
      <c r="F37" s="93">
        <f>ROUND((SUM(BI90:BI230)),  2)</f>
        <v>0</v>
      </c>
      <c r="G37" s="29"/>
      <c r="H37" s="29"/>
      <c r="I37" s="94">
        <v>0</v>
      </c>
      <c r="J37" s="93">
        <f>0</f>
        <v>0</v>
      </c>
      <c r="K37" s="29"/>
      <c r="L37" s="87"/>
      <c r="S37" s="29"/>
      <c r="T37" s="29"/>
      <c r="U37" s="29"/>
      <c r="V37" s="29"/>
      <c r="W37" s="29"/>
      <c r="X37" s="29"/>
      <c r="Y37" s="29"/>
      <c r="Z37" s="29"/>
      <c r="AA37" s="29"/>
      <c r="AB37" s="29"/>
      <c r="AC37" s="29"/>
      <c r="AD37" s="29"/>
      <c r="AE37" s="29"/>
    </row>
    <row r="38" spans="1:31" s="2" customFormat="1" ht="6.95" customHeight="1">
      <c r="A38" s="29"/>
      <c r="B38" s="30"/>
      <c r="C38" s="29"/>
      <c r="D38" s="29"/>
      <c r="E38" s="29"/>
      <c r="F38" s="29"/>
      <c r="G38" s="29"/>
      <c r="H38" s="29"/>
      <c r="I38" s="29"/>
      <c r="J38" s="29"/>
      <c r="K38" s="29"/>
      <c r="L38" s="87"/>
      <c r="S38" s="29"/>
      <c r="T38" s="29"/>
      <c r="U38" s="29"/>
      <c r="V38" s="29"/>
      <c r="W38" s="29"/>
      <c r="X38" s="29"/>
      <c r="Y38" s="29"/>
      <c r="Z38" s="29"/>
      <c r="AA38" s="29"/>
      <c r="AB38" s="29"/>
      <c r="AC38" s="29"/>
      <c r="AD38" s="29"/>
      <c r="AE38" s="29"/>
    </row>
    <row r="39" spans="1:31" s="2" customFormat="1" ht="25.35" customHeight="1">
      <c r="A39" s="29"/>
      <c r="B39" s="30"/>
      <c r="C39" s="95"/>
      <c r="D39" s="96" t="s">
        <v>45</v>
      </c>
      <c r="E39" s="52"/>
      <c r="F39" s="52"/>
      <c r="G39" s="97" t="s">
        <v>46</v>
      </c>
      <c r="H39" s="98" t="s">
        <v>47</v>
      </c>
      <c r="I39" s="52"/>
      <c r="J39" s="99">
        <f>SUM(J30:J37)</f>
        <v>0</v>
      </c>
      <c r="K39" s="100"/>
      <c r="L39" s="87"/>
      <c r="S39" s="29"/>
      <c r="T39" s="29"/>
      <c r="U39" s="29"/>
      <c r="V39" s="29"/>
      <c r="W39" s="29"/>
      <c r="X39" s="29"/>
      <c r="Y39" s="29"/>
      <c r="Z39" s="29"/>
      <c r="AA39" s="29"/>
      <c r="AB39" s="29"/>
      <c r="AC39" s="29"/>
      <c r="AD39" s="29"/>
      <c r="AE39" s="29"/>
    </row>
    <row r="40" spans="1:31" s="2" customFormat="1" ht="14.45" customHeight="1">
      <c r="A40" s="29"/>
      <c r="B40" s="39"/>
      <c r="C40" s="40"/>
      <c r="D40" s="40"/>
      <c r="E40" s="40"/>
      <c r="F40" s="40"/>
      <c r="G40" s="40"/>
      <c r="H40" s="40"/>
      <c r="I40" s="40"/>
      <c r="J40" s="40"/>
      <c r="K40" s="40"/>
      <c r="L40" s="87"/>
      <c r="S40" s="29"/>
      <c r="T40" s="29"/>
      <c r="U40" s="29"/>
      <c r="V40" s="29"/>
      <c r="W40" s="29"/>
      <c r="X40" s="29"/>
      <c r="Y40" s="29"/>
      <c r="Z40" s="29"/>
      <c r="AA40" s="29"/>
      <c r="AB40" s="29"/>
      <c r="AC40" s="29"/>
      <c r="AD40" s="29"/>
      <c r="AE40" s="29"/>
    </row>
    <row r="44" spans="1:31" s="2" customFormat="1" ht="6.95" customHeight="1">
      <c r="A44" s="29"/>
      <c r="B44" s="41"/>
      <c r="C44" s="42"/>
      <c r="D44" s="42"/>
      <c r="E44" s="42"/>
      <c r="F44" s="42"/>
      <c r="G44" s="42"/>
      <c r="H44" s="42"/>
      <c r="I44" s="42"/>
      <c r="J44" s="42"/>
      <c r="K44" s="42"/>
      <c r="L44" s="87"/>
      <c r="S44" s="29"/>
      <c r="T44" s="29"/>
      <c r="U44" s="29"/>
      <c r="V44" s="29"/>
      <c r="W44" s="29"/>
      <c r="X44" s="29"/>
      <c r="Y44" s="29"/>
      <c r="Z44" s="29"/>
      <c r="AA44" s="29"/>
      <c r="AB44" s="29"/>
      <c r="AC44" s="29"/>
      <c r="AD44" s="29"/>
      <c r="AE44" s="29"/>
    </row>
    <row r="45" spans="1:31" s="2" customFormat="1" ht="24.95" customHeight="1">
      <c r="A45" s="29"/>
      <c r="B45" s="30"/>
      <c r="C45" s="21" t="s">
        <v>89</v>
      </c>
      <c r="D45" s="29"/>
      <c r="E45" s="29"/>
      <c r="F45" s="29"/>
      <c r="G45" s="29"/>
      <c r="H45" s="29"/>
      <c r="I45" s="29"/>
      <c r="J45" s="29"/>
      <c r="K45" s="29"/>
      <c r="L45" s="87"/>
      <c r="S45" s="29"/>
      <c r="T45" s="29"/>
      <c r="U45" s="29"/>
      <c r="V45" s="29"/>
      <c r="W45" s="29"/>
      <c r="X45" s="29"/>
      <c r="Y45" s="29"/>
      <c r="Z45" s="29"/>
      <c r="AA45" s="29"/>
      <c r="AB45" s="29"/>
      <c r="AC45" s="29"/>
      <c r="AD45" s="29"/>
      <c r="AE45" s="29"/>
    </row>
    <row r="46" spans="1:31" s="2" customFormat="1" ht="6.95" customHeight="1">
      <c r="A46" s="29"/>
      <c r="B46" s="30"/>
      <c r="C46" s="29"/>
      <c r="D46" s="29"/>
      <c r="E46" s="29"/>
      <c r="F46" s="29"/>
      <c r="G46" s="29"/>
      <c r="H46" s="29"/>
      <c r="I46" s="29"/>
      <c r="J46" s="29"/>
      <c r="K46" s="29"/>
      <c r="L46" s="87"/>
      <c r="S46" s="29"/>
      <c r="T46" s="29"/>
      <c r="U46" s="29"/>
      <c r="V46" s="29"/>
      <c r="W46" s="29"/>
      <c r="X46" s="29"/>
      <c r="Y46" s="29"/>
      <c r="Z46" s="29"/>
      <c r="AA46" s="29"/>
      <c r="AB46" s="29"/>
      <c r="AC46" s="29"/>
      <c r="AD46" s="29"/>
      <c r="AE46" s="29"/>
    </row>
    <row r="47" spans="1:31" s="2" customFormat="1" ht="12" customHeight="1">
      <c r="A47" s="29"/>
      <c r="B47" s="30"/>
      <c r="C47" s="26" t="s">
        <v>15</v>
      </c>
      <c r="D47" s="29"/>
      <c r="E47" s="29"/>
      <c r="F47" s="29"/>
      <c r="G47" s="29"/>
      <c r="H47" s="29"/>
      <c r="I47" s="29"/>
      <c r="J47" s="29"/>
      <c r="K47" s="29"/>
      <c r="L47" s="87"/>
      <c r="S47" s="29"/>
      <c r="T47" s="29"/>
      <c r="U47" s="29"/>
      <c r="V47" s="29"/>
      <c r="W47" s="29"/>
      <c r="X47" s="29"/>
      <c r="Y47" s="29"/>
      <c r="Z47" s="29"/>
      <c r="AA47" s="29"/>
      <c r="AB47" s="29"/>
      <c r="AC47" s="29"/>
      <c r="AD47" s="29"/>
      <c r="AE47" s="29"/>
    </row>
    <row r="48" spans="1:31" s="2" customFormat="1" ht="16.5" customHeight="1">
      <c r="A48" s="29"/>
      <c r="B48" s="30"/>
      <c r="C48" s="29"/>
      <c r="D48" s="29"/>
      <c r="E48" s="295" t="str">
        <f>E7</f>
        <v>Oprava nádrže Všechlapy</v>
      </c>
      <c r="F48" s="296"/>
      <c r="G48" s="296"/>
      <c r="H48" s="296"/>
      <c r="I48" s="29"/>
      <c r="J48" s="29"/>
      <c r="K48" s="29"/>
      <c r="L48" s="87"/>
      <c r="S48" s="29"/>
      <c r="T48" s="29"/>
      <c r="U48" s="29"/>
      <c r="V48" s="29"/>
      <c r="W48" s="29"/>
      <c r="X48" s="29"/>
      <c r="Y48" s="29"/>
      <c r="Z48" s="29"/>
      <c r="AA48" s="29"/>
      <c r="AB48" s="29"/>
      <c r="AC48" s="29"/>
      <c r="AD48" s="29"/>
      <c r="AE48" s="29"/>
    </row>
    <row r="49" spans="1:47" s="2" customFormat="1" ht="12" customHeight="1">
      <c r="A49" s="29"/>
      <c r="B49" s="30"/>
      <c r="C49" s="26" t="s">
        <v>87</v>
      </c>
      <c r="D49" s="29"/>
      <c r="E49" s="29"/>
      <c r="F49" s="29"/>
      <c r="G49" s="29"/>
      <c r="H49" s="29"/>
      <c r="I49" s="29"/>
      <c r="J49" s="29"/>
      <c r="K49" s="29"/>
      <c r="L49" s="87"/>
      <c r="S49" s="29"/>
      <c r="T49" s="29"/>
      <c r="U49" s="29"/>
      <c r="V49" s="29"/>
      <c r="W49" s="29"/>
      <c r="X49" s="29"/>
      <c r="Y49" s="29"/>
      <c r="Z49" s="29"/>
      <c r="AA49" s="29"/>
      <c r="AB49" s="29"/>
      <c r="AC49" s="29"/>
      <c r="AD49" s="29"/>
      <c r="AE49" s="29"/>
    </row>
    <row r="50" spans="1:47" s="2" customFormat="1" ht="16.5" customHeight="1">
      <c r="A50" s="29"/>
      <c r="B50" s="30"/>
      <c r="C50" s="29"/>
      <c r="D50" s="29"/>
      <c r="E50" s="289" t="str">
        <f>E9</f>
        <v>01 - oprava výpustního objektu</v>
      </c>
      <c r="F50" s="294"/>
      <c r="G50" s="294"/>
      <c r="H50" s="294"/>
      <c r="I50" s="29"/>
      <c r="J50" s="29"/>
      <c r="K50" s="29"/>
      <c r="L50" s="87"/>
      <c r="S50" s="29"/>
      <c r="T50" s="29"/>
      <c r="U50" s="29"/>
      <c r="V50" s="29"/>
      <c r="W50" s="29"/>
      <c r="X50" s="29"/>
      <c r="Y50" s="29"/>
      <c r="Z50" s="29"/>
      <c r="AA50" s="29"/>
      <c r="AB50" s="29"/>
      <c r="AC50" s="29"/>
      <c r="AD50" s="29"/>
      <c r="AE50" s="29"/>
    </row>
    <row r="51" spans="1:47" s="2" customFormat="1" ht="6.95" customHeight="1">
      <c r="A51" s="29"/>
      <c r="B51" s="30"/>
      <c r="C51" s="29"/>
      <c r="D51" s="29"/>
      <c r="E51" s="29"/>
      <c r="F51" s="29"/>
      <c r="G51" s="29"/>
      <c r="H51" s="29"/>
      <c r="I51" s="29"/>
      <c r="J51" s="29"/>
      <c r="K51" s="29"/>
      <c r="L51" s="87"/>
      <c r="S51" s="29"/>
      <c r="T51" s="29"/>
      <c r="U51" s="29"/>
      <c r="V51" s="29"/>
      <c r="W51" s="29"/>
      <c r="X51" s="29"/>
      <c r="Y51" s="29"/>
      <c r="Z51" s="29"/>
      <c r="AA51" s="29"/>
      <c r="AB51" s="29"/>
      <c r="AC51" s="29"/>
      <c r="AD51" s="29"/>
      <c r="AE51" s="29"/>
    </row>
    <row r="52" spans="1:47" s="2" customFormat="1" ht="12" customHeight="1">
      <c r="A52" s="29"/>
      <c r="B52" s="30"/>
      <c r="C52" s="26" t="s">
        <v>20</v>
      </c>
      <c r="D52" s="29"/>
      <c r="E52" s="29"/>
      <c r="F52" s="24" t="str">
        <f>F12</f>
        <v>Všechlapy</v>
      </c>
      <c r="G52" s="29"/>
      <c r="H52" s="29"/>
      <c r="I52" s="26" t="s">
        <v>22</v>
      </c>
      <c r="J52" s="47" t="str">
        <f>IF(J12="","",J12)</f>
        <v>5. 10. 2019</v>
      </c>
      <c r="K52" s="29"/>
      <c r="L52" s="87"/>
      <c r="S52" s="29"/>
      <c r="T52" s="29"/>
      <c r="U52" s="29"/>
      <c r="V52" s="29"/>
      <c r="W52" s="29"/>
      <c r="X52" s="29"/>
      <c r="Y52" s="29"/>
      <c r="Z52" s="29"/>
      <c r="AA52" s="29"/>
      <c r="AB52" s="29"/>
      <c r="AC52" s="29"/>
      <c r="AD52" s="29"/>
      <c r="AE52" s="29"/>
    </row>
    <row r="53" spans="1:47" s="2" customFormat="1" ht="6.95" customHeight="1">
      <c r="A53" s="29"/>
      <c r="B53" s="30"/>
      <c r="C53" s="29"/>
      <c r="D53" s="29"/>
      <c r="E53" s="29"/>
      <c r="F53" s="29"/>
      <c r="G53" s="29"/>
      <c r="H53" s="29"/>
      <c r="I53" s="29"/>
      <c r="J53" s="29"/>
      <c r="K53" s="29"/>
      <c r="L53" s="87"/>
      <c r="S53" s="29"/>
      <c r="T53" s="29"/>
      <c r="U53" s="29"/>
      <c r="V53" s="29"/>
      <c r="W53" s="29"/>
      <c r="X53" s="29"/>
      <c r="Y53" s="29"/>
      <c r="Z53" s="29"/>
      <c r="AA53" s="29"/>
      <c r="AB53" s="29"/>
      <c r="AC53" s="29"/>
      <c r="AD53" s="29"/>
      <c r="AE53" s="29"/>
    </row>
    <row r="54" spans="1:47" s="2" customFormat="1" ht="27.95" customHeight="1">
      <c r="A54" s="29"/>
      <c r="B54" s="30"/>
      <c r="C54" s="26" t="s">
        <v>24</v>
      </c>
      <c r="D54" s="29"/>
      <c r="E54" s="29"/>
      <c r="F54" s="24" t="str">
        <f>E15</f>
        <v xml:space="preserve"> </v>
      </c>
      <c r="G54" s="29"/>
      <c r="H54" s="29"/>
      <c r="I54" s="26" t="s">
        <v>29</v>
      </c>
      <c r="J54" s="27" t="str">
        <f>E21</f>
        <v>Projekta Tábor s.r.o., Tábor</v>
      </c>
      <c r="K54" s="29"/>
      <c r="L54" s="87"/>
      <c r="S54" s="29"/>
      <c r="T54" s="29"/>
      <c r="U54" s="29"/>
      <c r="V54" s="29"/>
      <c r="W54" s="29"/>
      <c r="X54" s="29"/>
      <c r="Y54" s="29"/>
      <c r="Z54" s="29"/>
      <c r="AA54" s="29"/>
      <c r="AB54" s="29"/>
      <c r="AC54" s="29"/>
      <c r="AD54" s="29"/>
      <c r="AE54" s="29"/>
    </row>
    <row r="55" spans="1:47" s="2" customFormat="1" ht="15.2" customHeight="1">
      <c r="A55" s="29"/>
      <c r="B55" s="30"/>
      <c r="C55" s="26" t="s">
        <v>28</v>
      </c>
      <c r="D55" s="29"/>
      <c r="E55" s="29"/>
      <c r="F55" s="24" t="str">
        <f>IF(E18="","",E18)</f>
        <v xml:space="preserve"> </v>
      </c>
      <c r="G55" s="29"/>
      <c r="H55" s="29"/>
      <c r="I55" s="26" t="s">
        <v>32</v>
      </c>
      <c r="J55" s="27" t="str">
        <f>E24</f>
        <v xml:space="preserve"> </v>
      </c>
      <c r="K55" s="29"/>
      <c r="L55" s="87"/>
      <c r="S55" s="29"/>
      <c r="T55" s="29"/>
      <c r="U55" s="29"/>
      <c r="V55" s="29"/>
      <c r="W55" s="29"/>
      <c r="X55" s="29"/>
      <c r="Y55" s="29"/>
      <c r="Z55" s="29"/>
      <c r="AA55" s="29"/>
      <c r="AB55" s="29"/>
      <c r="AC55" s="29"/>
      <c r="AD55" s="29"/>
      <c r="AE55" s="29"/>
    </row>
    <row r="56" spans="1:47" s="2" customFormat="1" ht="10.35" customHeight="1">
      <c r="A56" s="29"/>
      <c r="B56" s="30"/>
      <c r="C56" s="29"/>
      <c r="D56" s="29"/>
      <c r="E56" s="29"/>
      <c r="F56" s="29"/>
      <c r="G56" s="29"/>
      <c r="H56" s="29"/>
      <c r="I56" s="29"/>
      <c r="J56" s="29"/>
      <c r="K56" s="29"/>
      <c r="L56" s="87"/>
      <c r="S56" s="29"/>
      <c r="T56" s="29"/>
      <c r="U56" s="29"/>
      <c r="V56" s="29"/>
      <c r="W56" s="29"/>
      <c r="X56" s="29"/>
      <c r="Y56" s="29"/>
      <c r="Z56" s="29"/>
      <c r="AA56" s="29"/>
      <c r="AB56" s="29"/>
      <c r="AC56" s="29"/>
      <c r="AD56" s="29"/>
      <c r="AE56" s="29"/>
    </row>
    <row r="57" spans="1:47" s="2" customFormat="1" ht="29.25" customHeight="1">
      <c r="A57" s="29"/>
      <c r="B57" s="30"/>
      <c r="C57" s="101" t="s">
        <v>90</v>
      </c>
      <c r="D57" s="95"/>
      <c r="E57" s="95"/>
      <c r="F57" s="95"/>
      <c r="G57" s="95"/>
      <c r="H57" s="95"/>
      <c r="I57" s="95"/>
      <c r="J57" s="102" t="s">
        <v>91</v>
      </c>
      <c r="K57" s="95"/>
      <c r="L57" s="87"/>
      <c r="S57" s="29"/>
      <c r="T57" s="29"/>
      <c r="U57" s="29"/>
      <c r="V57" s="29"/>
      <c r="W57" s="29"/>
      <c r="X57" s="29"/>
      <c r="Y57" s="29"/>
      <c r="Z57" s="29"/>
      <c r="AA57" s="29"/>
      <c r="AB57" s="29"/>
      <c r="AC57" s="29"/>
      <c r="AD57" s="29"/>
      <c r="AE57" s="29"/>
    </row>
    <row r="58" spans="1:47" s="2" customFormat="1" ht="10.35" customHeight="1">
      <c r="A58" s="29"/>
      <c r="B58" s="30"/>
      <c r="C58" s="29"/>
      <c r="D58" s="29"/>
      <c r="E58" s="29"/>
      <c r="F58" s="29"/>
      <c r="G58" s="29"/>
      <c r="H58" s="29"/>
      <c r="I58" s="29"/>
      <c r="J58" s="29"/>
      <c r="K58" s="29"/>
      <c r="L58" s="87"/>
      <c r="S58" s="29"/>
      <c r="T58" s="29"/>
      <c r="U58" s="29"/>
      <c r="V58" s="29"/>
      <c r="W58" s="29"/>
      <c r="X58" s="29"/>
      <c r="Y58" s="29"/>
      <c r="Z58" s="29"/>
      <c r="AA58" s="29"/>
      <c r="AB58" s="29"/>
      <c r="AC58" s="29"/>
      <c r="AD58" s="29"/>
      <c r="AE58" s="29"/>
    </row>
    <row r="59" spans="1:47" s="2" customFormat="1" ht="22.9" customHeight="1">
      <c r="A59" s="29"/>
      <c r="B59" s="30"/>
      <c r="C59" s="103" t="s">
        <v>67</v>
      </c>
      <c r="D59" s="29"/>
      <c r="E59" s="29"/>
      <c r="F59" s="29"/>
      <c r="G59" s="29"/>
      <c r="H59" s="29"/>
      <c r="I59" s="29"/>
      <c r="J59" s="63">
        <f>J90</f>
        <v>0</v>
      </c>
      <c r="K59" s="29"/>
      <c r="L59" s="87"/>
      <c r="S59" s="29"/>
      <c r="T59" s="29"/>
      <c r="U59" s="29"/>
      <c r="V59" s="29"/>
      <c r="W59" s="29"/>
      <c r="X59" s="29"/>
      <c r="Y59" s="29"/>
      <c r="Z59" s="29"/>
      <c r="AA59" s="29"/>
      <c r="AB59" s="29"/>
      <c r="AC59" s="29"/>
      <c r="AD59" s="29"/>
      <c r="AE59" s="29"/>
      <c r="AU59" s="17" t="s">
        <v>92</v>
      </c>
    </row>
    <row r="60" spans="1:47" s="9" customFormat="1" ht="24.95" customHeight="1">
      <c r="B60" s="104"/>
      <c r="D60" s="105" t="s">
        <v>93</v>
      </c>
      <c r="E60" s="106"/>
      <c r="F60" s="106"/>
      <c r="G60" s="106"/>
      <c r="H60" s="106"/>
      <c r="I60" s="106"/>
      <c r="J60" s="107">
        <f>J91</f>
        <v>0</v>
      </c>
      <c r="L60" s="104"/>
    </row>
    <row r="61" spans="1:47" s="10" customFormat="1" ht="19.899999999999999" customHeight="1">
      <c r="B61" s="108"/>
      <c r="D61" s="109" t="s">
        <v>94</v>
      </c>
      <c r="E61" s="110"/>
      <c r="F61" s="110"/>
      <c r="G61" s="110"/>
      <c r="H61" s="110"/>
      <c r="I61" s="110"/>
      <c r="J61" s="111">
        <f>J92</f>
        <v>0</v>
      </c>
      <c r="L61" s="108"/>
    </row>
    <row r="62" spans="1:47" s="10" customFormat="1" ht="19.899999999999999" customHeight="1">
      <c r="B62" s="108"/>
      <c r="D62" s="109" t="s">
        <v>95</v>
      </c>
      <c r="E62" s="110"/>
      <c r="F62" s="110"/>
      <c r="G62" s="110"/>
      <c r="H62" s="110"/>
      <c r="I62" s="110"/>
      <c r="J62" s="111">
        <f>J132</f>
        <v>0</v>
      </c>
      <c r="L62" s="108"/>
    </row>
    <row r="63" spans="1:47" s="10" customFormat="1" ht="19.899999999999999" customHeight="1">
      <c r="B63" s="108"/>
      <c r="D63" s="109" t="s">
        <v>96</v>
      </c>
      <c r="E63" s="110"/>
      <c r="F63" s="110"/>
      <c r="G63" s="110"/>
      <c r="H63" s="110"/>
      <c r="I63" s="110"/>
      <c r="J63" s="111">
        <f>J136</f>
        <v>0</v>
      </c>
      <c r="L63" s="108"/>
    </row>
    <row r="64" spans="1:47" s="10" customFormat="1" ht="19.899999999999999" customHeight="1">
      <c r="B64" s="108"/>
      <c r="D64" s="109" t="s">
        <v>97</v>
      </c>
      <c r="E64" s="110"/>
      <c r="F64" s="110"/>
      <c r="G64" s="110"/>
      <c r="H64" s="110"/>
      <c r="I64" s="110"/>
      <c r="J64" s="111">
        <f>J151</f>
        <v>0</v>
      </c>
      <c r="L64" s="108"/>
    </row>
    <row r="65" spans="1:31" s="10" customFormat="1" ht="19.899999999999999" customHeight="1">
      <c r="B65" s="108"/>
      <c r="D65" s="109" t="s">
        <v>98</v>
      </c>
      <c r="E65" s="110"/>
      <c r="F65" s="110"/>
      <c r="G65" s="110"/>
      <c r="H65" s="110"/>
      <c r="I65" s="110"/>
      <c r="J65" s="111">
        <f>J158</f>
        <v>0</v>
      </c>
      <c r="L65" s="108"/>
    </row>
    <row r="66" spans="1:31" s="10" customFormat="1" ht="19.899999999999999" customHeight="1">
      <c r="B66" s="108"/>
      <c r="D66" s="109" t="s">
        <v>99</v>
      </c>
      <c r="E66" s="110"/>
      <c r="F66" s="110"/>
      <c r="G66" s="110"/>
      <c r="H66" s="110"/>
      <c r="I66" s="110"/>
      <c r="J66" s="111">
        <f>J173</f>
        <v>0</v>
      </c>
      <c r="L66" s="108"/>
    </row>
    <row r="67" spans="1:31" s="10" customFormat="1" ht="19.899999999999999" customHeight="1">
      <c r="B67" s="108"/>
      <c r="D67" s="109" t="s">
        <v>100</v>
      </c>
      <c r="E67" s="110"/>
      <c r="F67" s="110"/>
      <c r="G67" s="110"/>
      <c r="H67" s="110"/>
      <c r="I67" s="110"/>
      <c r="J67" s="111">
        <f>J187</f>
        <v>0</v>
      </c>
      <c r="L67" s="108"/>
    </row>
    <row r="68" spans="1:31" s="10" customFormat="1" ht="19.899999999999999" customHeight="1">
      <c r="B68" s="108"/>
      <c r="D68" s="109" t="s">
        <v>101</v>
      </c>
      <c r="E68" s="110"/>
      <c r="F68" s="110"/>
      <c r="G68" s="110"/>
      <c r="H68" s="110"/>
      <c r="I68" s="110"/>
      <c r="J68" s="111">
        <f>J211</f>
        <v>0</v>
      </c>
      <c r="L68" s="108"/>
    </row>
    <row r="69" spans="1:31" s="9" customFormat="1" ht="24.95" customHeight="1">
      <c r="B69" s="104"/>
      <c r="D69" s="105" t="s">
        <v>102</v>
      </c>
      <c r="E69" s="106"/>
      <c r="F69" s="106"/>
      <c r="G69" s="106"/>
      <c r="H69" s="106"/>
      <c r="I69" s="106"/>
      <c r="J69" s="107">
        <f>J213</f>
        <v>0</v>
      </c>
      <c r="L69" s="104"/>
    </row>
    <row r="70" spans="1:31" s="10" customFormat="1" ht="19.899999999999999" customHeight="1">
      <c r="B70" s="108"/>
      <c r="D70" s="109" t="s">
        <v>103</v>
      </c>
      <c r="E70" s="110"/>
      <c r="F70" s="110"/>
      <c r="G70" s="110"/>
      <c r="H70" s="110"/>
      <c r="I70" s="110"/>
      <c r="J70" s="111">
        <f>J214</f>
        <v>0</v>
      </c>
      <c r="L70" s="108"/>
    </row>
    <row r="71" spans="1:31" s="2" customFormat="1" ht="21.75" customHeight="1">
      <c r="A71" s="29"/>
      <c r="B71" s="30"/>
      <c r="C71" s="29"/>
      <c r="D71" s="29"/>
      <c r="E71" s="29"/>
      <c r="F71" s="29"/>
      <c r="G71" s="29"/>
      <c r="H71" s="29"/>
      <c r="I71" s="29"/>
      <c r="J71" s="29"/>
      <c r="K71" s="29"/>
      <c r="L71" s="87"/>
      <c r="S71" s="29"/>
      <c r="T71" s="29"/>
      <c r="U71" s="29"/>
      <c r="V71" s="29"/>
      <c r="W71" s="29"/>
      <c r="X71" s="29"/>
      <c r="Y71" s="29"/>
      <c r="Z71" s="29"/>
      <c r="AA71" s="29"/>
      <c r="AB71" s="29"/>
      <c r="AC71" s="29"/>
      <c r="AD71" s="29"/>
      <c r="AE71" s="29"/>
    </row>
    <row r="72" spans="1:31" s="2" customFormat="1" ht="6.95" customHeight="1">
      <c r="A72" s="29"/>
      <c r="B72" s="39"/>
      <c r="C72" s="40"/>
      <c r="D72" s="40"/>
      <c r="E72" s="40"/>
      <c r="F72" s="40"/>
      <c r="G72" s="40"/>
      <c r="H72" s="40"/>
      <c r="I72" s="40"/>
      <c r="J72" s="40"/>
      <c r="K72" s="40"/>
      <c r="L72" s="87"/>
      <c r="S72" s="29"/>
      <c r="T72" s="29"/>
      <c r="U72" s="29"/>
      <c r="V72" s="29"/>
      <c r="W72" s="29"/>
      <c r="X72" s="29"/>
      <c r="Y72" s="29"/>
      <c r="Z72" s="29"/>
      <c r="AA72" s="29"/>
      <c r="AB72" s="29"/>
      <c r="AC72" s="29"/>
      <c r="AD72" s="29"/>
      <c r="AE72" s="29"/>
    </row>
    <row r="76" spans="1:31" s="2" customFormat="1" ht="6.95" customHeight="1">
      <c r="A76" s="29"/>
      <c r="B76" s="41"/>
      <c r="C76" s="42"/>
      <c r="D76" s="42"/>
      <c r="E76" s="42"/>
      <c r="F76" s="42"/>
      <c r="G76" s="42"/>
      <c r="H76" s="42"/>
      <c r="I76" s="42"/>
      <c r="J76" s="42"/>
      <c r="K76" s="42"/>
      <c r="L76" s="87"/>
      <c r="S76" s="29"/>
      <c r="T76" s="29"/>
      <c r="U76" s="29"/>
      <c r="V76" s="29"/>
      <c r="W76" s="29"/>
      <c r="X76" s="29"/>
      <c r="Y76" s="29"/>
      <c r="Z76" s="29"/>
      <c r="AA76" s="29"/>
      <c r="AB76" s="29"/>
      <c r="AC76" s="29"/>
      <c r="AD76" s="29"/>
      <c r="AE76" s="29"/>
    </row>
    <row r="77" spans="1:31" s="2" customFormat="1" ht="24.95" customHeight="1">
      <c r="A77" s="29"/>
      <c r="B77" s="30"/>
      <c r="C77" s="21" t="s">
        <v>104</v>
      </c>
      <c r="D77" s="29"/>
      <c r="E77" s="29"/>
      <c r="F77" s="29"/>
      <c r="G77" s="29"/>
      <c r="H77" s="29"/>
      <c r="I77" s="29"/>
      <c r="J77" s="29"/>
      <c r="K77" s="29"/>
      <c r="L77" s="87"/>
      <c r="S77" s="29"/>
      <c r="T77" s="29"/>
      <c r="U77" s="29"/>
      <c r="V77" s="29"/>
      <c r="W77" s="29"/>
      <c r="X77" s="29"/>
      <c r="Y77" s="29"/>
      <c r="Z77" s="29"/>
      <c r="AA77" s="29"/>
      <c r="AB77" s="29"/>
      <c r="AC77" s="29"/>
      <c r="AD77" s="29"/>
      <c r="AE77" s="29"/>
    </row>
    <row r="78" spans="1:31" s="2" customFormat="1" ht="6.95" customHeight="1">
      <c r="A78" s="29"/>
      <c r="B78" s="30"/>
      <c r="C78" s="29"/>
      <c r="D78" s="29"/>
      <c r="E78" s="29"/>
      <c r="F78" s="29"/>
      <c r="G78" s="29"/>
      <c r="H78" s="29"/>
      <c r="I78" s="29"/>
      <c r="J78" s="29"/>
      <c r="K78" s="29"/>
      <c r="L78" s="87"/>
      <c r="S78" s="29"/>
      <c r="T78" s="29"/>
      <c r="U78" s="29"/>
      <c r="V78" s="29"/>
      <c r="W78" s="29"/>
      <c r="X78" s="29"/>
      <c r="Y78" s="29"/>
      <c r="Z78" s="29"/>
      <c r="AA78" s="29"/>
      <c r="AB78" s="29"/>
      <c r="AC78" s="29"/>
      <c r="AD78" s="29"/>
      <c r="AE78" s="29"/>
    </row>
    <row r="79" spans="1:31" s="2" customFormat="1" ht="12" customHeight="1">
      <c r="A79" s="29"/>
      <c r="B79" s="30"/>
      <c r="C79" s="26" t="s">
        <v>15</v>
      </c>
      <c r="D79" s="29"/>
      <c r="E79" s="29"/>
      <c r="F79" s="29"/>
      <c r="G79" s="29"/>
      <c r="H79" s="29"/>
      <c r="I79" s="29"/>
      <c r="J79" s="29"/>
      <c r="K79" s="29"/>
      <c r="L79" s="87"/>
      <c r="S79" s="29"/>
      <c r="T79" s="29"/>
      <c r="U79" s="29"/>
      <c r="V79" s="29"/>
      <c r="W79" s="29"/>
      <c r="X79" s="29"/>
      <c r="Y79" s="29"/>
      <c r="Z79" s="29"/>
      <c r="AA79" s="29"/>
      <c r="AB79" s="29"/>
      <c r="AC79" s="29"/>
      <c r="AD79" s="29"/>
      <c r="AE79" s="29"/>
    </row>
    <row r="80" spans="1:31" s="2" customFormat="1" ht="16.5" customHeight="1">
      <c r="A80" s="29"/>
      <c r="B80" s="30"/>
      <c r="C80" s="29"/>
      <c r="D80" s="29"/>
      <c r="E80" s="295" t="str">
        <f>E7</f>
        <v>Oprava nádrže Všechlapy</v>
      </c>
      <c r="F80" s="296"/>
      <c r="G80" s="296"/>
      <c r="H80" s="296"/>
      <c r="I80" s="29"/>
      <c r="J80" s="29"/>
      <c r="K80" s="29"/>
      <c r="L80" s="87"/>
      <c r="S80" s="29"/>
      <c r="T80" s="29"/>
      <c r="U80" s="29"/>
      <c r="V80" s="29"/>
      <c r="W80" s="29"/>
      <c r="X80" s="29"/>
      <c r="Y80" s="29"/>
      <c r="Z80" s="29"/>
      <c r="AA80" s="29"/>
      <c r="AB80" s="29"/>
      <c r="AC80" s="29"/>
      <c r="AD80" s="29"/>
      <c r="AE80" s="29"/>
    </row>
    <row r="81" spans="1:65" s="2" customFormat="1" ht="12" customHeight="1">
      <c r="A81" s="29"/>
      <c r="B81" s="30"/>
      <c r="C81" s="26" t="s">
        <v>87</v>
      </c>
      <c r="D81" s="29"/>
      <c r="E81" s="29"/>
      <c r="F81" s="29"/>
      <c r="G81" s="29"/>
      <c r="H81" s="29"/>
      <c r="I81" s="29"/>
      <c r="J81" s="29"/>
      <c r="K81" s="29"/>
      <c r="L81" s="87"/>
      <c r="S81" s="29"/>
      <c r="T81" s="29"/>
      <c r="U81" s="29"/>
      <c r="V81" s="29"/>
      <c r="W81" s="29"/>
      <c r="X81" s="29"/>
      <c r="Y81" s="29"/>
      <c r="Z81" s="29"/>
      <c r="AA81" s="29"/>
      <c r="AB81" s="29"/>
      <c r="AC81" s="29"/>
      <c r="AD81" s="29"/>
      <c r="AE81" s="29"/>
    </row>
    <row r="82" spans="1:65" s="2" customFormat="1" ht="16.5" customHeight="1">
      <c r="A82" s="29"/>
      <c r="B82" s="30"/>
      <c r="C82" s="29"/>
      <c r="D82" s="29"/>
      <c r="E82" s="289" t="str">
        <f>E9</f>
        <v>01 - oprava výpustního objektu</v>
      </c>
      <c r="F82" s="294"/>
      <c r="G82" s="294"/>
      <c r="H82" s="294"/>
      <c r="I82" s="29"/>
      <c r="J82" s="29"/>
      <c r="K82" s="29"/>
      <c r="L82" s="87"/>
      <c r="S82" s="29"/>
      <c r="T82" s="29"/>
      <c r="U82" s="29"/>
      <c r="V82" s="29"/>
      <c r="W82" s="29"/>
      <c r="X82" s="29"/>
      <c r="Y82" s="29"/>
      <c r="Z82" s="29"/>
      <c r="AA82" s="29"/>
      <c r="AB82" s="29"/>
      <c r="AC82" s="29"/>
      <c r="AD82" s="29"/>
      <c r="AE82" s="29"/>
    </row>
    <row r="83" spans="1:65" s="2" customFormat="1" ht="6.95" customHeight="1">
      <c r="A83" s="29"/>
      <c r="B83" s="30"/>
      <c r="C83" s="29"/>
      <c r="D83" s="29"/>
      <c r="E83" s="29"/>
      <c r="F83" s="29"/>
      <c r="G83" s="29"/>
      <c r="H83" s="29"/>
      <c r="I83" s="29"/>
      <c r="J83" s="29"/>
      <c r="K83" s="29"/>
      <c r="L83" s="87"/>
      <c r="S83" s="29"/>
      <c r="T83" s="29"/>
      <c r="U83" s="29"/>
      <c r="V83" s="29"/>
      <c r="W83" s="29"/>
      <c r="X83" s="29"/>
      <c r="Y83" s="29"/>
      <c r="Z83" s="29"/>
      <c r="AA83" s="29"/>
      <c r="AB83" s="29"/>
      <c r="AC83" s="29"/>
      <c r="AD83" s="29"/>
      <c r="AE83" s="29"/>
    </row>
    <row r="84" spans="1:65" s="2" customFormat="1" ht="12" customHeight="1">
      <c r="A84" s="29"/>
      <c r="B84" s="30"/>
      <c r="C84" s="26" t="s">
        <v>20</v>
      </c>
      <c r="D84" s="29"/>
      <c r="E84" s="29"/>
      <c r="F84" s="24" t="str">
        <f>F12</f>
        <v>Všechlapy</v>
      </c>
      <c r="G84" s="29"/>
      <c r="H84" s="29"/>
      <c r="I84" s="26" t="s">
        <v>22</v>
      </c>
      <c r="J84" s="47" t="str">
        <f>IF(J12="","",J12)</f>
        <v>5. 10. 2019</v>
      </c>
      <c r="K84" s="29"/>
      <c r="L84" s="87"/>
      <c r="S84" s="29"/>
      <c r="T84" s="29"/>
      <c r="U84" s="29"/>
      <c r="V84" s="29"/>
      <c r="W84" s="29"/>
      <c r="X84" s="29"/>
      <c r="Y84" s="29"/>
      <c r="Z84" s="29"/>
      <c r="AA84" s="29"/>
      <c r="AB84" s="29"/>
      <c r="AC84" s="29"/>
      <c r="AD84" s="29"/>
      <c r="AE84" s="29"/>
    </row>
    <row r="85" spans="1:65" s="2" customFormat="1" ht="6.95" customHeight="1">
      <c r="A85" s="29"/>
      <c r="B85" s="30"/>
      <c r="C85" s="29"/>
      <c r="D85" s="29"/>
      <c r="E85" s="29"/>
      <c r="F85" s="29"/>
      <c r="G85" s="29"/>
      <c r="H85" s="29"/>
      <c r="I85" s="29"/>
      <c r="J85" s="29"/>
      <c r="K85" s="29"/>
      <c r="L85" s="87"/>
      <c r="S85" s="29"/>
      <c r="T85" s="29"/>
      <c r="U85" s="29"/>
      <c r="V85" s="29"/>
      <c r="W85" s="29"/>
      <c r="X85" s="29"/>
      <c r="Y85" s="29"/>
      <c r="Z85" s="29"/>
      <c r="AA85" s="29"/>
      <c r="AB85" s="29"/>
      <c r="AC85" s="29"/>
      <c r="AD85" s="29"/>
      <c r="AE85" s="29"/>
    </row>
    <row r="86" spans="1:65" s="2" customFormat="1" ht="27.95" customHeight="1">
      <c r="A86" s="29"/>
      <c r="B86" s="30"/>
      <c r="C86" s="26" t="s">
        <v>24</v>
      </c>
      <c r="D86" s="29"/>
      <c r="E86" s="29"/>
      <c r="F86" s="24" t="str">
        <f>E15</f>
        <v xml:space="preserve"> </v>
      </c>
      <c r="G86" s="29"/>
      <c r="H86" s="29"/>
      <c r="I86" s="26" t="s">
        <v>29</v>
      </c>
      <c r="J86" s="27" t="str">
        <f>E21</f>
        <v>Projekta Tábor s.r.o., Tábor</v>
      </c>
      <c r="K86" s="29"/>
      <c r="L86" s="87"/>
      <c r="S86" s="29"/>
      <c r="T86" s="29"/>
      <c r="U86" s="29"/>
      <c r="V86" s="29"/>
      <c r="W86" s="29"/>
      <c r="X86" s="29"/>
      <c r="Y86" s="29"/>
      <c r="Z86" s="29"/>
      <c r="AA86" s="29"/>
      <c r="AB86" s="29"/>
      <c r="AC86" s="29"/>
      <c r="AD86" s="29"/>
      <c r="AE86" s="29"/>
    </row>
    <row r="87" spans="1:65" s="2" customFormat="1" ht="15.2" customHeight="1">
      <c r="A87" s="29"/>
      <c r="B87" s="30"/>
      <c r="C87" s="26" t="s">
        <v>28</v>
      </c>
      <c r="D87" s="29"/>
      <c r="E87" s="29"/>
      <c r="F87" s="24" t="str">
        <f>IF(E18="","",E18)</f>
        <v xml:space="preserve"> </v>
      </c>
      <c r="G87" s="29"/>
      <c r="H87" s="29"/>
      <c r="I87" s="26" t="s">
        <v>32</v>
      </c>
      <c r="J87" s="27" t="str">
        <f>E24</f>
        <v xml:space="preserve"> </v>
      </c>
      <c r="K87" s="29"/>
      <c r="L87" s="87"/>
      <c r="S87" s="29"/>
      <c r="T87" s="29"/>
      <c r="U87" s="29"/>
      <c r="V87" s="29"/>
      <c r="W87" s="29"/>
      <c r="X87" s="29"/>
      <c r="Y87" s="29"/>
      <c r="Z87" s="29"/>
      <c r="AA87" s="29"/>
      <c r="AB87" s="29"/>
      <c r="AC87" s="29"/>
      <c r="AD87" s="29"/>
      <c r="AE87" s="29"/>
    </row>
    <row r="88" spans="1:65" s="2" customFormat="1" ht="10.35" customHeight="1">
      <c r="A88" s="29"/>
      <c r="B88" s="30"/>
      <c r="C88" s="29"/>
      <c r="D88" s="29"/>
      <c r="E88" s="29"/>
      <c r="F88" s="29"/>
      <c r="G88" s="29"/>
      <c r="H88" s="29"/>
      <c r="I88" s="29"/>
      <c r="J88" s="29"/>
      <c r="K88" s="29"/>
      <c r="L88" s="87"/>
      <c r="S88" s="29"/>
      <c r="T88" s="29"/>
      <c r="U88" s="29"/>
      <c r="V88" s="29"/>
      <c r="W88" s="29"/>
      <c r="X88" s="29"/>
      <c r="Y88" s="29"/>
      <c r="Z88" s="29"/>
      <c r="AA88" s="29"/>
      <c r="AB88" s="29"/>
      <c r="AC88" s="29"/>
      <c r="AD88" s="29"/>
      <c r="AE88" s="29"/>
    </row>
    <row r="89" spans="1:65" s="11" customFormat="1" ht="29.25" customHeight="1">
      <c r="A89" s="112"/>
      <c r="B89" s="113"/>
      <c r="C89" s="114" t="s">
        <v>105</v>
      </c>
      <c r="D89" s="115" t="s">
        <v>54</v>
      </c>
      <c r="E89" s="115" t="s">
        <v>50</v>
      </c>
      <c r="F89" s="115" t="s">
        <v>51</v>
      </c>
      <c r="G89" s="115" t="s">
        <v>106</v>
      </c>
      <c r="H89" s="115" t="s">
        <v>107</v>
      </c>
      <c r="I89" s="115" t="s">
        <v>108</v>
      </c>
      <c r="J89" s="115" t="s">
        <v>91</v>
      </c>
      <c r="K89" s="116" t="s">
        <v>109</v>
      </c>
      <c r="L89" s="117"/>
      <c r="M89" s="54" t="s">
        <v>3</v>
      </c>
      <c r="N89" s="55" t="s">
        <v>39</v>
      </c>
      <c r="O89" s="55" t="s">
        <v>110</v>
      </c>
      <c r="P89" s="55" t="s">
        <v>111</v>
      </c>
      <c r="Q89" s="55" t="s">
        <v>112</v>
      </c>
      <c r="R89" s="55" t="s">
        <v>113</v>
      </c>
      <c r="S89" s="55" t="s">
        <v>114</v>
      </c>
      <c r="T89" s="56" t="s">
        <v>115</v>
      </c>
      <c r="U89" s="112"/>
      <c r="V89" s="112"/>
      <c r="W89" s="112"/>
      <c r="X89" s="112"/>
      <c r="Y89" s="112"/>
      <c r="Z89" s="112"/>
      <c r="AA89" s="112"/>
      <c r="AB89" s="112"/>
      <c r="AC89" s="112"/>
      <c r="AD89" s="112"/>
      <c r="AE89" s="112"/>
    </row>
    <row r="90" spans="1:65" s="2" customFormat="1" ht="22.9" customHeight="1">
      <c r="A90" s="29"/>
      <c r="B90" s="30"/>
      <c r="C90" s="61" t="s">
        <v>116</v>
      </c>
      <c r="D90" s="29"/>
      <c r="E90" s="29"/>
      <c r="F90" s="29"/>
      <c r="G90" s="29"/>
      <c r="H90" s="29"/>
      <c r="I90" s="29"/>
      <c r="J90" s="118">
        <f>BK90</f>
        <v>0</v>
      </c>
      <c r="K90" s="29"/>
      <c r="L90" s="30"/>
      <c r="M90" s="57"/>
      <c r="N90" s="48"/>
      <c r="O90" s="58"/>
      <c r="P90" s="119">
        <f>P91+P213</f>
        <v>158.00557799999999</v>
      </c>
      <c r="Q90" s="58"/>
      <c r="R90" s="119">
        <f>R91+R213</f>
        <v>14.748737199999999</v>
      </c>
      <c r="S90" s="58"/>
      <c r="T90" s="120">
        <f>T91+T213</f>
        <v>8.7119999999999997</v>
      </c>
      <c r="U90" s="29"/>
      <c r="V90" s="29"/>
      <c r="W90" s="29"/>
      <c r="X90" s="29"/>
      <c r="Y90" s="29"/>
      <c r="Z90" s="29"/>
      <c r="AA90" s="29"/>
      <c r="AB90" s="29"/>
      <c r="AC90" s="29"/>
      <c r="AD90" s="29"/>
      <c r="AE90" s="29"/>
      <c r="AT90" s="17" t="s">
        <v>68</v>
      </c>
      <c r="AU90" s="17" t="s">
        <v>92</v>
      </c>
      <c r="BK90" s="121">
        <f>BK91+BK213</f>
        <v>0</v>
      </c>
    </row>
    <row r="91" spans="1:65" s="12" customFormat="1" ht="25.9" customHeight="1">
      <c r="B91" s="122"/>
      <c r="D91" s="123" t="s">
        <v>68</v>
      </c>
      <c r="E91" s="124" t="s">
        <v>117</v>
      </c>
      <c r="F91" s="124" t="s">
        <v>118</v>
      </c>
      <c r="J91" s="125">
        <f>BK91</f>
        <v>0</v>
      </c>
      <c r="L91" s="122"/>
      <c r="M91" s="126"/>
      <c r="N91" s="127"/>
      <c r="O91" s="127"/>
      <c r="P91" s="128">
        <f>P92+P132+P136+P151+P158+P173+P187+P211</f>
        <v>157.40006399999999</v>
      </c>
      <c r="Q91" s="127"/>
      <c r="R91" s="128">
        <f>R92+R132+R136+R151+R158+R173+R187+R211</f>
        <v>14.566737199999999</v>
      </c>
      <c r="S91" s="127"/>
      <c r="T91" s="129">
        <f>T92+T132+T136+T151+T158+T173+T187+T211</f>
        <v>8.7119999999999997</v>
      </c>
      <c r="AR91" s="123" t="s">
        <v>77</v>
      </c>
      <c r="AT91" s="130" t="s">
        <v>68</v>
      </c>
      <c r="AU91" s="130" t="s">
        <v>69</v>
      </c>
      <c r="AY91" s="123" t="s">
        <v>119</v>
      </c>
      <c r="BK91" s="131">
        <f>BK92+BK132+BK136+BK151+BK158+BK173+BK187+BK211</f>
        <v>0</v>
      </c>
    </row>
    <row r="92" spans="1:65" s="12" customFormat="1" ht="22.9" customHeight="1">
      <c r="B92" s="122"/>
      <c r="D92" s="123" t="s">
        <v>68</v>
      </c>
      <c r="E92" s="132" t="s">
        <v>77</v>
      </c>
      <c r="F92" s="132" t="s">
        <v>120</v>
      </c>
      <c r="J92" s="133">
        <f>BK92</f>
        <v>0</v>
      </c>
      <c r="L92" s="122"/>
      <c r="M92" s="126"/>
      <c r="N92" s="127"/>
      <c r="O92" s="127"/>
      <c r="P92" s="128">
        <f>SUM(P93:P131)</f>
        <v>66.640460999999988</v>
      </c>
      <c r="Q92" s="127"/>
      <c r="R92" s="128">
        <f>SUM(R93:R131)</f>
        <v>0.25905</v>
      </c>
      <c r="S92" s="127"/>
      <c r="T92" s="129">
        <f>SUM(T93:T131)</f>
        <v>8.7119999999999997</v>
      </c>
      <c r="AR92" s="123" t="s">
        <v>77</v>
      </c>
      <c r="AT92" s="130" t="s">
        <v>68</v>
      </c>
      <c r="AU92" s="130" t="s">
        <v>77</v>
      </c>
      <c r="AY92" s="123" t="s">
        <v>119</v>
      </c>
      <c r="BK92" s="131">
        <f>SUM(BK93:BK131)</f>
        <v>0</v>
      </c>
    </row>
    <row r="93" spans="1:65" s="2" customFormat="1" ht="72" customHeight="1">
      <c r="A93" s="29"/>
      <c r="B93" s="134"/>
      <c r="C93" s="135" t="s">
        <v>77</v>
      </c>
      <c r="D93" s="135" t="s">
        <v>121</v>
      </c>
      <c r="E93" s="136" t="s">
        <v>122</v>
      </c>
      <c r="F93" s="137" t="s">
        <v>123</v>
      </c>
      <c r="G93" s="138" t="s">
        <v>124</v>
      </c>
      <c r="H93" s="139">
        <v>13.2</v>
      </c>
      <c r="I93" s="140">
        <v>0</v>
      </c>
      <c r="J93" s="140">
        <f>ROUND(I93*H93,2)</f>
        <v>0</v>
      </c>
      <c r="K93" s="137" t="s">
        <v>125</v>
      </c>
      <c r="L93" s="30"/>
      <c r="M93" s="141" t="s">
        <v>3</v>
      </c>
      <c r="N93" s="142" t="s">
        <v>40</v>
      </c>
      <c r="O93" s="143">
        <v>0.30099999999999999</v>
      </c>
      <c r="P93" s="143">
        <f>O93*H93</f>
        <v>3.9731999999999998</v>
      </c>
      <c r="Q93" s="143">
        <v>0</v>
      </c>
      <c r="R93" s="143">
        <f>Q93*H93</f>
        <v>0</v>
      </c>
      <c r="S93" s="143">
        <v>0.44</v>
      </c>
      <c r="T93" s="144">
        <f>S93*H93</f>
        <v>5.8079999999999998</v>
      </c>
      <c r="U93" s="29"/>
      <c r="V93" s="29"/>
      <c r="W93" s="29"/>
      <c r="X93" s="29"/>
      <c r="Y93" s="29"/>
      <c r="Z93" s="29"/>
      <c r="AA93" s="29"/>
      <c r="AB93" s="29"/>
      <c r="AC93" s="29"/>
      <c r="AD93" s="29"/>
      <c r="AE93" s="29"/>
      <c r="AR93" s="145" t="s">
        <v>126</v>
      </c>
      <c r="AT93" s="145" t="s">
        <v>121</v>
      </c>
      <c r="AU93" s="145" t="s">
        <v>79</v>
      </c>
      <c r="AY93" s="17" t="s">
        <v>119</v>
      </c>
      <c r="BE93" s="146">
        <f>IF(N93="základní",J93,0)</f>
        <v>0</v>
      </c>
      <c r="BF93" s="146">
        <f>IF(N93="snížená",J93,0)</f>
        <v>0</v>
      </c>
      <c r="BG93" s="146">
        <f>IF(N93="zákl. přenesená",J93,0)</f>
        <v>0</v>
      </c>
      <c r="BH93" s="146">
        <f>IF(N93="sníž. přenesená",J93,0)</f>
        <v>0</v>
      </c>
      <c r="BI93" s="146">
        <f>IF(N93="nulová",J93,0)</f>
        <v>0</v>
      </c>
      <c r="BJ93" s="17" t="s">
        <v>77</v>
      </c>
      <c r="BK93" s="146">
        <f>ROUND(I93*H93,2)</f>
        <v>0</v>
      </c>
      <c r="BL93" s="17" t="s">
        <v>126</v>
      </c>
      <c r="BM93" s="145" t="s">
        <v>127</v>
      </c>
    </row>
    <row r="94" spans="1:65" s="2" customFormat="1" ht="282.75">
      <c r="A94" s="29"/>
      <c r="B94" s="30"/>
      <c r="C94" s="29"/>
      <c r="D94" s="147" t="s">
        <v>128</v>
      </c>
      <c r="E94" s="29"/>
      <c r="F94" s="148" t="s">
        <v>129</v>
      </c>
      <c r="G94" s="29"/>
      <c r="H94" s="29"/>
      <c r="I94" s="29"/>
      <c r="J94" s="29"/>
      <c r="K94" s="29"/>
      <c r="L94" s="30"/>
      <c r="M94" s="149"/>
      <c r="N94" s="150"/>
      <c r="O94" s="50"/>
      <c r="P94" s="50"/>
      <c r="Q94" s="50"/>
      <c r="R94" s="50"/>
      <c r="S94" s="50"/>
      <c r="T94" s="51"/>
      <c r="U94" s="29"/>
      <c r="V94" s="29"/>
      <c r="W94" s="29"/>
      <c r="X94" s="29"/>
      <c r="Y94" s="29"/>
      <c r="Z94" s="29"/>
      <c r="AA94" s="29"/>
      <c r="AB94" s="29"/>
      <c r="AC94" s="29"/>
      <c r="AD94" s="29"/>
      <c r="AE94" s="29"/>
      <c r="AT94" s="17" t="s">
        <v>128</v>
      </c>
      <c r="AU94" s="17" t="s">
        <v>79</v>
      </c>
    </row>
    <row r="95" spans="1:65" s="13" customFormat="1">
      <c r="B95" s="151"/>
      <c r="D95" s="147" t="s">
        <v>130</v>
      </c>
      <c r="E95" s="152" t="s">
        <v>3</v>
      </c>
      <c r="F95" s="153" t="s">
        <v>131</v>
      </c>
      <c r="H95" s="154">
        <v>13.2</v>
      </c>
      <c r="L95" s="151"/>
      <c r="M95" s="155"/>
      <c r="N95" s="156"/>
      <c r="O95" s="156"/>
      <c r="P95" s="156"/>
      <c r="Q95" s="156"/>
      <c r="R95" s="156"/>
      <c r="S95" s="156"/>
      <c r="T95" s="157"/>
      <c r="AT95" s="152" t="s">
        <v>130</v>
      </c>
      <c r="AU95" s="152" t="s">
        <v>79</v>
      </c>
      <c r="AV95" s="13" t="s">
        <v>79</v>
      </c>
      <c r="AW95" s="13" t="s">
        <v>31</v>
      </c>
      <c r="AX95" s="13" t="s">
        <v>77</v>
      </c>
      <c r="AY95" s="152" t="s">
        <v>119</v>
      </c>
    </row>
    <row r="96" spans="1:65" s="2" customFormat="1" ht="60" customHeight="1">
      <c r="A96" s="29"/>
      <c r="B96" s="134"/>
      <c r="C96" s="135" t="s">
        <v>79</v>
      </c>
      <c r="D96" s="135" t="s">
        <v>121</v>
      </c>
      <c r="E96" s="136" t="s">
        <v>132</v>
      </c>
      <c r="F96" s="137" t="s">
        <v>133</v>
      </c>
      <c r="G96" s="138" t="s">
        <v>124</v>
      </c>
      <c r="H96" s="139">
        <v>13.2</v>
      </c>
      <c r="I96" s="140">
        <v>0</v>
      </c>
      <c r="J96" s="140">
        <f>ROUND(I96*H96,2)</f>
        <v>0</v>
      </c>
      <c r="K96" s="137" t="s">
        <v>125</v>
      </c>
      <c r="L96" s="30"/>
      <c r="M96" s="141" t="s">
        <v>3</v>
      </c>
      <c r="N96" s="142" t="s">
        <v>40</v>
      </c>
      <c r="O96" s="143">
        <v>0.218</v>
      </c>
      <c r="P96" s="143">
        <f>O96*H96</f>
        <v>2.8775999999999997</v>
      </c>
      <c r="Q96" s="143">
        <v>0</v>
      </c>
      <c r="R96" s="143">
        <f>Q96*H96</f>
        <v>0</v>
      </c>
      <c r="S96" s="143">
        <v>0.22</v>
      </c>
      <c r="T96" s="144">
        <f>S96*H96</f>
        <v>2.9039999999999999</v>
      </c>
      <c r="U96" s="29"/>
      <c r="V96" s="29"/>
      <c r="W96" s="29"/>
      <c r="X96" s="29"/>
      <c r="Y96" s="29"/>
      <c r="Z96" s="29"/>
      <c r="AA96" s="29"/>
      <c r="AB96" s="29"/>
      <c r="AC96" s="29"/>
      <c r="AD96" s="29"/>
      <c r="AE96" s="29"/>
      <c r="AR96" s="145" t="s">
        <v>126</v>
      </c>
      <c r="AT96" s="145" t="s">
        <v>121</v>
      </c>
      <c r="AU96" s="145" t="s">
        <v>79</v>
      </c>
      <c r="AY96" s="17" t="s">
        <v>119</v>
      </c>
      <c r="BE96" s="146">
        <f>IF(N96="základní",J96,0)</f>
        <v>0</v>
      </c>
      <c r="BF96" s="146">
        <f>IF(N96="snížená",J96,0)</f>
        <v>0</v>
      </c>
      <c r="BG96" s="146">
        <f>IF(N96="zákl. přenesená",J96,0)</f>
        <v>0</v>
      </c>
      <c r="BH96" s="146">
        <f>IF(N96="sníž. přenesená",J96,0)</f>
        <v>0</v>
      </c>
      <c r="BI96" s="146">
        <f>IF(N96="nulová",J96,0)</f>
        <v>0</v>
      </c>
      <c r="BJ96" s="17" t="s">
        <v>77</v>
      </c>
      <c r="BK96" s="146">
        <f>ROUND(I96*H96,2)</f>
        <v>0</v>
      </c>
      <c r="BL96" s="17" t="s">
        <v>126</v>
      </c>
      <c r="BM96" s="145" t="s">
        <v>134</v>
      </c>
    </row>
    <row r="97" spans="1:65" s="2" customFormat="1" ht="282.75">
      <c r="A97" s="29"/>
      <c r="B97" s="30"/>
      <c r="C97" s="29"/>
      <c r="D97" s="147" t="s">
        <v>128</v>
      </c>
      <c r="E97" s="29"/>
      <c r="F97" s="148" t="s">
        <v>129</v>
      </c>
      <c r="G97" s="29"/>
      <c r="H97" s="29"/>
      <c r="I97" s="29"/>
      <c r="J97" s="29"/>
      <c r="K97" s="29"/>
      <c r="L97" s="30"/>
      <c r="M97" s="149"/>
      <c r="N97" s="150"/>
      <c r="O97" s="50"/>
      <c r="P97" s="50"/>
      <c r="Q97" s="50"/>
      <c r="R97" s="50"/>
      <c r="S97" s="50"/>
      <c r="T97" s="51"/>
      <c r="U97" s="29"/>
      <c r="V97" s="29"/>
      <c r="W97" s="29"/>
      <c r="X97" s="29"/>
      <c r="Y97" s="29"/>
      <c r="Z97" s="29"/>
      <c r="AA97" s="29"/>
      <c r="AB97" s="29"/>
      <c r="AC97" s="29"/>
      <c r="AD97" s="29"/>
      <c r="AE97" s="29"/>
      <c r="AT97" s="17" t="s">
        <v>128</v>
      </c>
      <c r="AU97" s="17" t="s">
        <v>79</v>
      </c>
    </row>
    <row r="98" spans="1:65" s="13" customFormat="1">
      <c r="B98" s="151"/>
      <c r="D98" s="147" t="s">
        <v>130</v>
      </c>
      <c r="E98" s="152" t="s">
        <v>3</v>
      </c>
      <c r="F98" s="153" t="s">
        <v>131</v>
      </c>
      <c r="H98" s="154">
        <v>13.2</v>
      </c>
      <c r="L98" s="151"/>
      <c r="M98" s="155"/>
      <c r="N98" s="156"/>
      <c r="O98" s="156"/>
      <c r="P98" s="156"/>
      <c r="Q98" s="156"/>
      <c r="R98" s="156"/>
      <c r="S98" s="156"/>
      <c r="T98" s="157"/>
      <c r="AT98" s="152" t="s">
        <v>130</v>
      </c>
      <c r="AU98" s="152" t="s">
        <v>79</v>
      </c>
      <c r="AV98" s="13" t="s">
        <v>79</v>
      </c>
      <c r="AW98" s="13" t="s">
        <v>31</v>
      </c>
      <c r="AX98" s="13" t="s">
        <v>77</v>
      </c>
      <c r="AY98" s="152" t="s">
        <v>119</v>
      </c>
    </row>
    <row r="99" spans="1:65" s="2" customFormat="1" ht="24" customHeight="1">
      <c r="A99" s="29"/>
      <c r="B99" s="134"/>
      <c r="C99" s="135" t="s">
        <v>135</v>
      </c>
      <c r="D99" s="135" t="s">
        <v>121</v>
      </c>
      <c r="E99" s="136" t="s">
        <v>136</v>
      </c>
      <c r="F99" s="137" t="s">
        <v>137</v>
      </c>
      <c r="G99" s="138" t="s">
        <v>138</v>
      </c>
      <c r="H99" s="139">
        <v>40</v>
      </c>
      <c r="I99" s="140">
        <v>0</v>
      </c>
      <c r="J99" s="140">
        <f>ROUND(I99*H99,2)</f>
        <v>0</v>
      </c>
      <c r="K99" s="137" t="s">
        <v>125</v>
      </c>
      <c r="L99" s="30"/>
      <c r="M99" s="141" t="s">
        <v>3</v>
      </c>
      <c r="N99" s="142" t="s">
        <v>40</v>
      </c>
      <c r="O99" s="143">
        <v>0.2</v>
      </c>
      <c r="P99" s="143">
        <f>O99*H99</f>
        <v>8</v>
      </c>
      <c r="Q99" s="143">
        <v>0</v>
      </c>
      <c r="R99" s="143">
        <f>Q99*H99</f>
        <v>0</v>
      </c>
      <c r="S99" s="143">
        <v>0</v>
      </c>
      <c r="T99" s="144">
        <f>S99*H99</f>
        <v>0</v>
      </c>
      <c r="U99" s="29"/>
      <c r="V99" s="29"/>
      <c r="W99" s="29"/>
      <c r="X99" s="29"/>
      <c r="Y99" s="29"/>
      <c r="Z99" s="29"/>
      <c r="AA99" s="29"/>
      <c r="AB99" s="29"/>
      <c r="AC99" s="29"/>
      <c r="AD99" s="29"/>
      <c r="AE99" s="29"/>
      <c r="AR99" s="145" t="s">
        <v>126</v>
      </c>
      <c r="AT99" s="145" t="s">
        <v>121</v>
      </c>
      <c r="AU99" s="145" t="s">
        <v>79</v>
      </c>
      <c r="AY99" s="17" t="s">
        <v>119</v>
      </c>
      <c r="BE99" s="146">
        <f>IF(N99="základní",J99,0)</f>
        <v>0</v>
      </c>
      <c r="BF99" s="146">
        <f>IF(N99="snížená",J99,0)</f>
        <v>0</v>
      </c>
      <c r="BG99" s="146">
        <f>IF(N99="zákl. přenesená",J99,0)</f>
        <v>0</v>
      </c>
      <c r="BH99" s="146">
        <f>IF(N99="sníž. přenesená",J99,0)</f>
        <v>0</v>
      </c>
      <c r="BI99" s="146">
        <f>IF(N99="nulová",J99,0)</f>
        <v>0</v>
      </c>
      <c r="BJ99" s="17" t="s">
        <v>77</v>
      </c>
      <c r="BK99" s="146">
        <f>ROUND(I99*H99,2)</f>
        <v>0</v>
      </c>
      <c r="BL99" s="17" t="s">
        <v>126</v>
      </c>
      <c r="BM99" s="145" t="s">
        <v>139</v>
      </c>
    </row>
    <row r="100" spans="1:65" s="2" customFormat="1" ht="321.75">
      <c r="A100" s="29"/>
      <c r="B100" s="30"/>
      <c r="C100" s="29"/>
      <c r="D100" s="147" t="s">
        <v>128</v>
      </c>
      <c r="E100" s="29"/>
      <c r="F100" s="148" t="s">
        <v>140</v>
      </c>
      <c r="G100" s="29"/>
      <c r="H100" s="29"/>
      <c r="I100" s="29"/>
      <c r="J100" s="29"/>
      <c r="K100" s="29"/>
      <c r="L100" s="30"/>
      <c r="M100" s="149"/>
      <c r="N100" s="150"/>
      <c r="O100" s="50"/>
      <c r="P100" s="50"/>
      <c r="Q100" s="50"/>
      <c r="R100" s="50"/>
      <c r="S100" s="50"/>
      <c r="T100" s="51"/>
      <c r="U100" s="29"/>
      <c r="V100" s="29"/>
      <c r="W100" s="29"/>
      <c r="X100" s="29"/>
      <c r="Y100" s="29"/>
      <c r="Z100" s="29"/>
      <c r="AA100" s="29"/>
      <c r="AB100" s="29"/>
      <c r="AC100" s="29"/>
      <c r="AD100" s="29"/>
      <c r="AE100" s="29"/>
      <c r="AT100" s="17" t="s">
        <v>128</v>
      </c>
      <c r="AU100" s="17" t="s">
        <v>79</v>
      </c>
    </row>
    <row r="101" spans="1:65" s="13" customFormat="1">
      <c r="B101" s="151"/>
      <c r="D101" s="147" t="s">
        <v>130</v>
      </c>
      <c r="E101" s="152" t="s">
        <v>3</v>
      </c>
      <c r="F101" s="153" t="s">
        <v>141</v>
      </c>
      <c r="H101" s="154">
        <v>40</v>
      </c>
      <c r="L101" s="151"/>
      <c r="M101" s="155"/>
      <c r="N101" s="156"/>
      <c r="O101" s="156"/>
      <c r="P101" s="156"/>
      <c r="Q101" s="156"/>
      <c r="R101" s="156"/>
      <c r="S101" s="156"/>
      <c r="T101" s="157"/>
      <c r="AT101" s="152" t="s">
        <v>130</v>
      </c>
      <c r="AU101" s="152" t="s">
        <v>79</v>
      </c>
      <c r="AV101" s="13" t="s">
        <v>79</v>
      </c>
      <c r="AW101" s="13" t="s">
        <v>31</v>
      </c>
      <c r="AX101" s="13" t="s">
        <v>77</v>
      </c>
      <c r="AY101" s="152" t="s">
        <v>119</v>
      </c>
    </row>
    <row r="102" spans="1:65" s="2" customFormat="1" ht="84" customHeight="1">
      <c r="A102" s="29"/>
      <c r="B102" s="134"/>
      <c r="C102" s="135" t="s">
        <v>126</v>
      </c>
      <c r="D102" s="135" t="s">
        <v>121</v>
      </c>
      <c r="E102" s="136" t="s">
        <v>142</v>
      </c>
      <c r="F102" s="137" t="s">
        <v>143</v>
      </c>
      <c r="G102" s="138" t="s">
        <v>144</v>
      </c>
      <c r="H102" s="139">
        <v>7</v>
      </c>
      <c r="I102" s="140">
        <v>0</v>
      </c>
      <c r="J102" s="140">
        <f>ROUND(I102*H102,2)</f>
        <v>0</v>
      </c>
      <c r="K102" s="137" t="s">
        <v>125</v>
      </c>
      <c r="L102" s="30"/>
      <c r="M102" s="141" t="s">
        <v>3</v>
      </c>
      <c r="N102" s="142" t="s">
        <v>40</v>
      </c>
      <c r="O102" s="143">
        <v>0.54700000000000004</v>
      </c>
      <c r="P102" s="143">
        <f>O102*H102</f>
        <v>3.8290000000000002</v>
      </c>
      <c r="Q102" s="143">
        <v>3.6900000000000002E-2</v>
      </c>
      <c r="R102" s="143">
        <f>Q102*H102</f>
        <v>0.25830000000000003</v>
      </c>
      <c r="S102" s="143">
        <v>0</v>
      </c>
      <c r="T102" s="144">
        <f>S102*H102</f>
        <v>0</v>
      </c>
      <c r="U102" s="29"/>
      <c r="V102" s="29"/>
      <c r="W102" s="29"/>
      <c r="X102" s="29"/>
      <c r="Y102" s="29"/>
      <c r="Z102" s="29"/>
      <c r="AA102" s="29"/>
      <c r="AB102" s="29"/>
      <c r="AC102" s="29"/>
      <c r="AD102" s="29"/>
      <c r="AE102" s="29"/>
      <c r="AR102" s="145" t="s">
        <v>126</v>
      </c>
      <c r="AT102" s="145" t="s">
        <v>121</v>
      </c>
      <c r="AU102" s="145" t="s">
        <v>79</v>
      </c>
      <c r="AY102" s="17" t="s">
        <v>119</v>
      </c>
      <c r="BE102" s="146">
        <f>IF(N102="základní",J102,0)</f>
        <v>0</v>
      </c>
      <c r="BF102" s="146">
        <f>IF(N102="snížená",J102,0)</f>
        <v>0</v>
      </c>
      <c r="BG102" s="146">
        <f>IF(N102="zákl. přenesená",J102,0)</f>
        <v>0</v>
      </c>
      <c r="BH102" s="146">
        <f>IF(N102="sníž. přenesená",J102,0)</f>
        <v>0</v>
      </c>
      <c r="BI102" s="146">
        <f>IF(N102="nulová",J102,0)</f>
        <v>0</v>
      </c>
      <c r="BJ102" s="17" t="s">
        <v>77</v>
      </c>
      <c r="BK102" s="146">
        <f>ROUND(I102*H102,2)</f>
        <v>0</v>
      </c>
      <c r="BL102" s="17" t="s">
        <v>126</v>
      </c>
      <c r="BM102" s="145" t="s">
        <v>145</v>
      </c>
    </row>
    <row r="103" spans="1:65" s="2" customFormat="1" ht="78">
      <c r="A103" s="29"/>
      <c r="B103" s="30"/>
      <c r="C103" s="29"/>
      <c r="D103" s="147" t="s">
        <v>128</v>
      </c>
      <c r="E103" s="29"/>
      <c r="F103" s="148" t="s">
        <v>146</v>
      </c>
      <c r="G103" s="29"/>
      <c r="H103" s="29"/>
      <c r="I103" s="29"/>
      <c r="J103" s="29"/>
      <c r="K103" s="29"/>
      <c r="L103" s="30"/>
      <c r="M103" s="149"/>
      <c r="N103" s="150"/>
      <c r="O103" s="50"/>
      <c r="P103" s="50"/>
      <c r="Q103" s="50"/>
      <c r="R103" s="50"/>
      <c r="S103" s="50"/>
      <c r="T103" s="51"/>
      <c r="U103" s="29"/>
      <c r="V103" s="29"/>
      <c r="W103" s="29"/>
      <c r="X103" s="29"/>
      <c r="Y103" s="29"/>
      <c r="Z103" s="29"/>
      <c r="AA103" s="29"/>
      <c r="AB103" s="29"/>
      <c r="AC103" s="29"/>
      <c r="AD103" s="29"/>
      <c r="AE103" s="29"/>
      <c r="AT103" s="17" t="s">
        <v>128</v>
      </c>
      <c r="AU103" s="17" t="s">
        <v>79</v>
      </c>
    </row>
    <row r="104" spans="1:65" s="13" customFormat="1">
      <c r="B104" s="151"/>
      <c r="D104" s="147" t="s">
        <v>130</v>
      </c>
      <c r="E104" s="152" t="s">
        <v>3</v>
      </c>
      <c r="F104" s="153" t="s">
        <v>147</v>
      </c>
      <c r="H104" s="154">
        <v>7</v>
      </c>
      <c r="L104" s="151"/>
      <c r="M104" s="155"/>
      <c r="N104" s="156"/>
      <c r="O104" s="156"/>
      <c r="P104" s="156"/>
      <c r="Q104" s="156"/>
      <c r="R104" s="156"/>
      <c r="S104" s="156"/>
      <c r="T104" s="157"/>
      <c r="AT104" s="152" t="s">
        <v>130</v>
      </c>
      <c r="AU104" s="152" t="s">
        <v>79</v>
      </c>
      <c r="AV104" s="13" t="s">
        <v>79</v>
      </c>
      <c r="AW104" s="13" t="s">
        <v>31</v>
      </c>
      <c r="AX104" s="13" t="s">
        <v>77</v>
      </c>
      <c r="AY104" s="152" t="s">
        <v>119</v>
      </c>
    </row>
    <row r="105" spans="1:65" s="2" customFormat="1" ht="36" customHeight="1">
      <c r="A105" s="29"/>
      <c r="B105" s="134"/>
      <c r="C105" s="135" t="s">
        <v>148</v>
      </c>
      <c r="D105" s="135" t="s">
        <v>121</v>
      </c>
      <c r="E105" s="136" t="s">
        <v>149</v>
      </c>
      <c r="F105" s="137" t="s">
        <v>150</v>
      </c>
      <c r="G105" s="138" t="s">
        <v>151</v>
      </c>
      <c r="H105" s="139">
        <v>12.96</v>
      </c>
      <c r="I105" s="140">
        <v>0</v>
      </c>
      <c r="J105" s="140">
        <f>ROUND(I105*H105,2)</f>
        <v>0</v>
      </c>
      <c r="K105" s="137" t="s">
        <v>125</v>
      </c>
      <c r="L105" s="30"/>
      <c r="M105" s="141" t="s">
        <v>3</v>
      </c>
      <c r="N105" s="142" t="s">
        <v>40</v>
      </c>
      <c r="O105" s="143">
        <v>1.548</v>
      </c>
      <c r="P105" s="143">
        <f>O105*H105</f>
        <v>20.062080000000002</v>
      </c>
      <c r="Q105" s="143">
        <v>0</v>
      </c>
      <c r="R105" s="143">
        <f>Q105*H105</f>
        <v>0</v>
      </c>
      <c r="S105" s="143">
        <v>0</v>
      </c>
      <c r="T105" s="144">
        <f>S105*H105</f>
        <v>0</v>
      </c>
      <c r="U105" s="29"/>
      <c r="V105" s="29"/>
      <c r="W105" s="29"/>
      <c r="X105" s="29"/>
      <c r="Y105" s="29"/>
      <c r="Z105" s="29"/>
      <c r="AA105" s="29"/>
      <c r="AB105" s="29"/>
      <c r="AC105" s="29"/>
      <c r="AD105" s="29"/>
      <c r="AE105" s="29"/>
      <c r="AR105" s="145" t="s">
        <v>126</v>
      </c>
      <c r="AT105" s="145" t="s">
        <v>121</v>
      </c>
      <c r="AU105" s="145" t="s">
        <v>79</v>
      </c>
      <c r="AY105" s="17" t="s">
        <v>119</v>
      </c>
      <c r="BE105" s="146">
        <f>IF(N105="základní",J105,0)</f>
        <v>0</v>
      </c>
      <c r="BF105" s="146">
        <f>IF(N105="snížená",J105,0)</f>
        <v>0</v>
      </c>
      <c r="BG105" s="146">
        <f>IF(N105="zákl. přenesená",J105,0)</f>
        <v>0</v>
      </c>
      <c r="BH105" s="146">
        <f>IF(N105="sníž. přenesená",J105,0)</f>
        <v>0</v>
      </c>
      <c r="BI105" s="146">
        <f>IF(N105="nulová",J105,0)</f>
        <v>0</v>
      </c>
      <c r="BJ105" s="17" t="s">
        <v>77</v>
      </c>
      <c r="BK105" s="146">
        <f>ROUND(I105*H105,2)</f>
        <v>0</v>
      </c>
      <c r="BL105" s="17" t="s">
        <v>126</v>
      </c>
      <c r="BM105" s="145" t="s">
        <v>152</v>
      </c>
    </row>
    <row r="106" spans="1:65" s="2" customFormat="1" ht="409.5">
      <c r="A106" s="29"/>
      <c r="B106" s="30"/>
      <c r="C106" s="29"/>
      <c r="D106" s="147" t="s">
        <v>128</v>
      </c>
      <c r="E106" s="29"/>
      <c r="F106" s="158" t="s">
        <v>153</v>
      </c>
      <c r="G106" s="29"/>
      <c r="H106" s="29"/>
      <c r="I106" s="29"/>
      <c r="J106" s="29"/>
      <c r="K106" s="29"/>
      <c r="L106" s="30"/>
      <c r="M106" s="149"/>
      <c r="N106" s="150"/>
      <c r="O106" s="50"/>
      <c r="P106" s="50"/>
      <c r="Q106" s="50"/>
      <c r="R106" s="50"/>
      <c r="S106" s="50"/>
      <c r="T106" s="51"/>
      <c r="U106" s="29"/>
      <c r="V106" s="29"/>
      <c r="W106" s="29"/>
      <c r="X106" s="29"/>
      <c r="Y106" s="29"/>
      <c r="Z106" s="29"/>
      <c r="AA106" s="29"/>
      <c r="AB106" s="29"/>
      <c r="AC106" s="29"/>
      <c r="AD106" s="29"/>
      <c r="AE106" s="29"/>
      <c r="AT106" s="17" t="s">
        <v>128</v>
      </c>
      <c r="AU106" s="17" t="s">
        <v>79</v>
      </c>
    </row>
    <row r="107" spans="1:65" s="13" customFormat="1">
      <c r="B107" s="151"/>
      <c r="D107" s="147" t="s">
        <v>130</v>
      </c>
      <c r="E107" s="152" t="s">
        <v>3</v>
      </c>
      <c r="F107" s="153" t="s">
        <v>154</v>
      </c>
      <c r="H107" s="154">
        <v>12.96</v>
      </c>
      <c r="L107" s="151"/>
      <c r="M107" s="155"/>
      <c r="N107" s="156"/>
      <c r="O107" s="156"/>
      <c r="P107" s="156"/>
      <c r="Q107" s="156"/>
      <c r="R107" s="156"/>
      <c r="S107" s="156"/>
      <c r="T107" s="157"/>
      <c r="AT107" s="152" t="s">
        <v>130</v>
      </c>
      <c r="AU107" s="152" t="s">
        <v>79</v>
      </c>
      <c r="AV107" s="13" t="s">
        <v>79</v>
      </c>
      <c r="AW107" s="13" t="s">
        <v>31</v>
      </c>
      <c r="AX107" s="13" t="s">
        <v>77</v>
      </c>
      <c r="AY107" s="152" t="s">
        <v>119</v>
      </c>
    </row>
    <row r="108" spans="1:65" s="2" customFormat="1" ht="48" customHeight="1">
      <c r="A108" s="29"/>
      <c r="B108" s="134"/>
      <c r="C108" s="135" t="s">
        <v>155</v>
      </c>
      <c r="D108" s="135" t="s">
        <v>121</v>
      </c>
      <c r="E108" s="136" t="s">
        <v>156</v>
      </c>
      <c r="F108" s="137" t="s">
        <v>157</v>
      </c>
      <c r="G108" s="138" t="s">
        <v>151</v>
      </c>
      <c r="H108" s="139">
        <v>3</v>
      </c>
      <c r="I108" s="140">
        <v>0</v>
      </c>
      <c r="J108" s="140">
        <f>ROUND(I108*H108,2)</f>
        <v>0</v>
      </c>
      <c r="K108" s="137" t="s">
        <v>125</v>
      </c>
      <c r="L108" s="30"/>
      <c r="M108" s="141" t="s">
        <v>3</v>
      </c>
      <c r="N108" s="142" t="s">
        <v>40</v>
      </c>
      <c r="O108" s="143">
        <v>9.7000000000000003E-2</v>
      </c>
      <c r="P108" s="143">
        <f>O108*H108</f>
        <v>0.29100000000000004</v>
      </c>
      <c r="Q108" s="143">
        <v>0</v>
      </c>
      <c r="R108" s="143">
        <f>Q108*H108</f>
        <v>0</v>
      </c>
      <c r="S108" s="143">
        <v>0</v>
      </c>
      <c r="T108" s="144">
        <f>S108*H108</f>
        <v>0</v>
      </c>
      <c r="U108" s="29"/>
      <c r="V108" s="29"/>
      <c r="W108" s="29"/>
      <c r="X108" s="29"/>
      <c r="Y108" s="29"/>
      <c r="Z108" s="29"/>
      <c r="AA108" s="29"/>
      <c r="AB108" s="29"/>
      <c r="AC108" s="29"/>
      <c r="AD108" s="29"/>
      <c r="AE108" s="29"/>
      <c r="AR108" s="145" t="s">
        <v>126</v>
      </c>
      <c r="AT108" s="145" t="s">
        <v>121</v>
      </c>
      <c r="AU108" s="145" t="s">
        <v>79</v>
      </c>
      <c r="AY108" s="17" t="s">
        <v>119</v>
      </c>
      <c r="BE108" s="146">
        <f>IF(N108="základní",J108,0)</f>
        <v>0</v>
      </c>
      <c r="BF108" s="146">
        <f>IF(N108="snížená",J108,0)</f>
        <v>0</v>
      </c>
      <c r="BG108" s="146">
        <f>IF(N108="zákl. přenesená",J108,0)</f>
        <v>0</v>
      </c>
      <c r="BH108" s="146">
        <f>IF(N108="sníž. přenesená",J108,0)</f>
        <v>0</v>
      </c>
      <c r="BI108" s="146">
        <f>IF(N108="nulová",J108,0)</f>
        <v>0</v>
      </c>
      <c r="BJ108" s="17" t="s">
        <v>77</v>
      </c>
      <c r="BK108" s="146">
        <f>ROUND(I108*H108,2)</f>
        <v>0</v>
      </c>
      <c r="BL108" s="17" t="s">
        <v>126</v>
      </c>
      <c r="BM108" s="145" t="s">
        <v>158</v>
      </c>
    </row>
    <row r="109" spans="1:65" s="2" customFormat="1" ht="273">
      <c r="A109" s="29"/>
      <c r="B109" s="30"/>
      <c r="C109" s="29"/>
      <c r="D109" s="147" t="s">
        <v>128</v>
      </c>
      <c r="E109" s="29"/>
      <c r="F109" s="148" t="s">
        <v>159</v>
      </c>
      <c r="G109" s="29"/>
      <c r="H109" s="29"/>
      <c r="I109" s="29"/>
      <c r="J109" s="29"/>
      <c r="K109" s="29"/>
      <c r="L109" s="30"/>
      <c r="M109" s="149"/>
      <c r="N109" s="150"/>
      <c r="O109" s="50"/>
      <c r="P109" s="50"/>
      <c r="Q109" s="50"/>
      <c r="R109" s="50"/>
      <c r="S109" s="50"/>
      <c r="T109" s="51"/>
      <c r="U109" s="29"/>
      <c r="V109" s="29"/>
      <c r="W109" s="29"/>
      <c r="X109" s="29"/>
      <c r="Y109" s="29"/>
      <c r="Z109" s="29"/>
      <c r="AA109" s="29"/>
      <c r="AB109" s="29"/>
      <c r="AC109" s="29"/>
      <c r="AD109" s="29"/>
      <c r="AE109" s="29"/>
      <c r="AT109" s="17" t="s">
        <v>128</v>
      </c>
      <c r="AU109" s="17" t="s">
        <v>79</v>
      </c>
    </row>
    <row r="110" spans="1:65" s="13" customFormat="1">
      <c r="B110" s="151"/>
      <c r="D110" s="147" t="s">
        <v>130</v>
      </c>
      <c r="E110" s="152" t="s">
        <v>3</v>
      </c>
      <c r="F110" s="153" t="s">
        <v>160</v>
      </c>
      <c r="H110" s="154">
        <v>3</v>
      </c>
      <c r="L110" s="151"/>
      <c r="M110" s="155"/>
      <c r="N110" s="156"/>
      <c r="O110" s="156"/>
      <c r="P110" s="156"/>
      <c r="Q110" s="156"/>
      <c r="R110" s="156"/>
      <c r="S110" s="156"/>
      <c r="T110" s="157"/>
      <c r="AT110" s="152" t="s">
        <v>130</v>
      </c>
      <c r="AU110" s="152" t="s">
        <v>79</v>
      </c>
      <c r="AV110" s="13" t="s">
        <v>79</v>
      </c>
      <c r="AW110" s="13" t="s">
        <v>31</v>
      </c>
      <c r="AX110" s="13" t="s">
        <v>77</v>
      </c>
      <c r="AY110" s="152" t="s">
        <v>119</v>
      </c>
    </row>
    <row r="111" spans="1:65" s="2" customFormat="1" ht="36" customHeight="1">
      <c r="A111" s="29"/>
      <c r="B111" s="134"/>
      <c r="C111" s="135" t="s">
        <v>161</v>
      </c>
      <c r="D111" s="135" t="s">
        <v>121</v>
      </c>
      <c r="E111" s="136" t="s">
        <v>162</v>
      </c>
      <c r="F111" s="137" t="s">
        <v>163</v>
      </c>
      <c r="G111" s="138" t="s">
        <v>151</v>
      </c>
      <c r="H111" s="139">
        <v>36.299999999999997</v>
      </c>
      <c r="I111" s="140">
        <v>0</v>
      </c>
      <c r="J111" s="140">
        <f>ROUND(I111*H111,2)</f>
        <v>0</v>
      </c>
      <c r="K111" s="137" t="s">
        <v>125</v>
      </c>
      <c r="L111" s="30"/>
      <c r="M111" s="141" t="s">
        <v>3</v>
      </c>
      <c r="N111" s="142" t="s">
        <v>40</v>
      </c>
      <c r="O111" s="143">
        <v>0.36799999999999999</v>
      </c>
      <c r="P111" s="143">
        <f>O111*H111</f>
        <v>13.3584</v>
      </c>
      <c r="Q111" s="143">
        <v>0</v>
      </c>
      <c r="R111" s="143">
        <f>Q111*H111</f>
        <v>0</v>
      </c>
      <c r="S111" s="143">
        <v>0</v>
      </c>
      <c r="T111" s="144">
        <f>S111*H111</f>
        <v>0</v>
      </c>
      <c r="U111" s="29"/>
      <c r="V111" s="29"/>
      <c r="W111" s="29"/>
      <c r="X111" s="29"/>
      <c r="Y111" s="29"/>
      <c r="Z111" s="29"/>
      <c r="AA111" s="29"/>
      <c r="AB111" s="29"/>
      <c r="AC111" s="29"/>
      <c r="AD111" s="29"/>
      <c r="AE111" s="29"/>
      <c r="AR111" s="145" t="s">
        <v>126</v>
      </c>
      <c r="AT111" s="145" t="s">
        <v>121</v>
      </c>
      <c r="AU111" s="145" t="s">
        <v>79</v>
      </c>
      <c r="AY111" s="17" t="s">
        <v>119</v>
      </c>
      <c r="BE111" s="146">
        <f>IF(N111="základní",J111,0)</f>
        <v>0</v>
      </c>
      <c r="BF111" s="146">
        <f>IF(N111="snížená",J111,0)</f>
        <v>0</v>
      </c>
      <c r="BG111" s="146">
        <f>IF(N111="zákl. přenesená",J111,0)</f>
        <v>0</v>
      </c>
      <c r="BH111" s="146">
        <f>IF(N111="sníž. přenesená",J111,0)</f>
        <v>0</v>
      </c>
      <c r="BI111" s="146">
        <f>IF(N111="nulová",J111,0)</f>
        <v>0</v>
      </c>
      <c r="BJ111" s="17" t="s">
        <v>77</v>
      </c>
      <c r="BK111" s="146">
        <f>ROUND(I111*H111,2)</f>
        <v>0</v>
      </c>
      <c r="BL111" s="17" t="s">
        <v>126</v>
      </c>
      <c r="BM111" s="145" t="s">
        <v>164</v>
      </c>
    </row>
    <row r="112" spans="1:65" s="2" customFormat="1" ht="117">
      <c r="A112" s="29"/>
      <c r="B112" s="30"/>
      <c r="C112" s="29"/>
      <c r="D112" s="147" t="s">
        <v>128</v>
      </c>
      <c r="E112" s="29"/>
      <c r="F112" s="148" t="s">
        <v>165</v>
      </c>
      <c r="G112" s="29"/>
      <c r="H112" s="29"/>
      <c r="I112" s="29"/>
      <c r="J112" s="29"/>
      <c r="K112" s="29"/>
      <c r="L112" s="30"/>
      <c r="M112" s="149"/>
      <c r="N112" s="150"/>
      <c r="O112" s="50"/>
      <c r="P112" s="50"/>
      <c r="Q112" s="50"/>
      <c r="R112" s="50"/>
      <c r="S112" s="50"/>
      <c r="T112" s="51"/>
      <c r="U112" s="29"/>
      <c r="V112" s="29"/>
      <c r="W112" s="29"/>
      <c r="X112" s="29"/>
      <c r="Y112" s="29"/>
      <c r="Z112" s="29"/>
      <c r="AA112" s="29"/>
      <c r="AB112" s="29"/>
      <c r="AC112" s="29"/>
      <c r="AD112" s="29"/>
      <c r="AE112" s="29"/>
      <c r="AT112" s="17" t="s">
        <v>128</v>
      </c>
      <c r="AU112" s="17" t="s">
        <v>79</v>
      </c>
    </row>
    <row r="113" spans="1:65" s="13" customFormat="1">
      <c r="B113" s="151"/>
      <c r="D113" s="147" t="s">
        <v>130</v>
      </c>
      <c r="E113" s="152" t="s">
        <v>3</v>
      </c>
      <c r="F113" s="153" t="s">
        <v>166</v>
      </c>
      <c r="H113" s="154">
        <v>36.299999999999997</v>
      </c>
      <c r="L113" s="151"/>
      <c r="M113" s="155"/>
      <c r="N113" s="156"/>
      <c r="O113" s="156"/>
      <c r="P113" s="156"/>
      <c r="Q113" s="156"/>
      <c r="R113" s="156"/>
      <c r="S113" s="156"/>
      <c r="T113" s="157"/>
      <c r="AT113" s="152" t="s">
        <v>130</v>
      </c>
      <c r="AU113" s="152" t="s">
        <v>79</v>
      </c>
      <c r="AV113" s="13" t="s">
        <v>79</v>
      </c>
      <c r="AW113" s="13" t="s">
        <v>31</v>
      </c>
      <c r="AX113" s="13" t="s">
        <v>77</v>
      </c>
      <c r="AY113" s="152" t="s">
        <v>119</v>
      </c>
    </row>
    <row r="114" spans="1:65" s="2" customFormat="1" ht="48" customHeight="1">
      <c r="A114" s="29"/>
      <c r="B114" s="134"/>
      <c r="C114" s="135" t="s">
        <v>167</v>
      </c>
      <c r="D114" s="135" t="s">
        <v>121</v>
      </c>
      <c r="E114" s="136" t="s">
        <v>168</v>
      </c>
      <c r="F114" s="137" t="s">
        <v>169</v>
      </c>
      <c r="G114" s="138" t="s">
        <v>151</v>
      </c>
      <c r="H114" s="139">
        <v>36.299999999999997</v>
      </c>
      <c r="I114" s="140">
        <v>0</v>
      </c>
      <c r="J114" s="140">
        <f>ROUND(I114*H114,2)</f>
        <v>0</v>
      </c>
      <c r="K114" s="137" t="s">
        <v>125</v>
      </c>
      <c r="L114" s="30"/>
      <c r="M114" s="141" t="s">
        <v>3</v>
      </c>
      <c r="N114" s="142" t="s">
        <v>40</v>
      </c>
      <c r="O114" s="143">
        <v>5.8000000000000003E-2</v>
      </c>
      <c r="P114" s="143">
        <f>O114*H114</f>
        <v>2.1053999999999999</v>
      </c>
      <c r="Q114" s="143">
        <v>0</v>
      </c>
      <c r="R114" s="143">
        <f>Q114*H114</f>
        <v>0</v>
      </c>
      <c r="S114" s="143">
        <v>0</v>
      </c>
      <c r="T114" s="144">
        <f>S114*H114</f>
        <v>0</v>
      </c>
      <c r="U114" s="29"/>
      <c r="V114" s="29"/>
      <c r="W114" s="29"/>
      <c r="X114" s="29"/>
      <c r="Y114" s="29"/>
      <c r="Z114" s="29"/>
      <c r="AA114" s="29"/>
      <c r="AB114" s="29"/>
      <c r="AC114" s="29"/>
      <c r="AD114" s="29"/>
      <c r="AE114" s="29"/>
      <c r="AR114" s="145" t="s">
        <v>126</v>
      </c>
      <c r="AT114" s="145" t="s">
        <v>121</v>
      </c>
      <c r="AU114" s="145" t="s">
        <v>79</v>
      </c>
      <c r="AY114" s="17" t="s">
        <v>119</v>
      </c>
      <c r="BE114" s="146">
        <f>IF(N114="základní",J114,0)</f>
        <v>0</v>
      </c>
      <c r="BF114" s="146">
        <f>IF(N114="snížená",J114,0)</f>
        <v>0</v>
      </c>
      <c r="BG114" s="146">
        <f>IF(N114="zákl. přenesená",J114,0)</f>
        <v>0</v>
      </c>
      <c r="BH114" s="146">
        <f>IF(N114="sníž. přenesená",J114,0)</f>
        <v>0</v>
      </c>
      <c r="BI114" s="146">
        <f>IF(N114="nulová",J114,0)</f>
        <v>0</v>
      </c>
      <c r="BJ114" s="17" t="s">
        <v>77</v>
      </c>
      <c r="BK114" s="146">
        <f>ROUND(I114*H114,2)</f>
        <v>0</v>
      </c>
      <c r="BL114" s="17" t="s">
        <v>126</v>
      </c>
      <c r="BM114" s="145" t="s">
        <v>170</v>
      </c>
    </row>
    <row r="115" spans="1:65" s="2" customFormat="1" ht="117">
      <c r="A115" s="29"/>
      <c r="B115" s="30"/>
      <c r="C115" s="29"/>
      <c r="D115" s="147" t="s">
        <v>128</v>
      </c>
      <c r="E115" s="29"/>
      <c r="F115" s="148" t="s">
        <v>165</v>
      </c>
      <c r="G115" s="29"/>
      <c r="H115" s="29"/>
      <c r="I115" s="29"/>
      <c r="J115" s="29"/>
      <c r="K115" s="29"/>
      <c r="L115" s="30"/>
      <c r="M115" s="149"/>
      <c r="N115" s="150"/>
      <c r="O115" s="50"/>
      <c r="P115" s="50"/>
      <c r="Q115" s="50"/>
      <c r="R115" s="50"/>
      <c r="S115" s="50"/>
      <c r="T115" s="51"/>
      <c r="U115" s="29"/>
      <c r="V115" s="29"/>
      <c r="W115" s="29"/>
      <c r="X115" s="29"/>
      <c r="Y115" s="29"/>
      <c r="Z115" s="29"/>
      <c r="AA115" s="29"/>
      <c r="AB115" s="29"/>
      <c r="AC115" s="29"/>
      <c r="AD115" s="29"/>
      <c r="AE115" s="29"/>
      <c r="AT115" s="17" t="s">
        <v>128</v>
      </c>
      <c r="AU115" s="17" t="s">
        <v>79</v>
      </c>
    </row>
    <row r="116" spans="1:65" s="2" customFormat="1" ht="36" customHeight="1">
      <c r="A116" s="29"/>
      <c r="B116" s="134"/>
      <c r="C116" s="135" t="s">
        <v>171</v>
      </c>
      <c r="D116" s="135" t="s">
        <v>121</v>
      </c>
      <c r="E116" s="136" t="s">
        <v>172</v>
      </c>
      <c r="F116" s="137" t="s">
        <v>173</v>
      </c>
      <c r="G116" s="138" t="s">
        <v>151</v>
      </c>
      <c r="H116" s="139">
        <v>0.89100000000000001</v>
      </c>
      <c r="I116" s="140">
        <v>0</v>
      </c>
      <c r="J116" s="140">
        <f>ROUND(I116*H116,2)</f>
        <v>0</v>
      </c>
      <c r="K116" s="137" t="s">
        <v>125</v>
      </c>
      <c r="L116" s="30"/>
      <c r="M116" s="141" t="s">
        <v>3</v>
      </c>
      <c r="N116" s="142" t="s">
        <v>40</v>
      </c>
      <c r="O116" s="143">
        <v>3.14</v>
      </c>
      <c r="P116" s="143">
        <f>O116*H116</f>
        <v>2.7977400000000001</v>
      </c>
      <c r="Q116" s="143">
        <v>0</v>
      </c>
      <c r="R116" s="143">
        <f>Q116*H116</f>
        <v>0</v>
      </c>
      <c r="S116" s="143">
        <v>0</v>
      </c>
      <c r="T116" s="144">
        <f>S116*H116</f>
        <v>0</v>
      </c>
      <c r="U116" s="29"/>
      <c r="V116" s="29"/>
      <c r="W116" s="29"/>
      <c r="X116" s="29"/>
      <c r="Y116" s="29"/>
      <c r="Z116" s="29"/>
      <c r="AA116" s="29"/>
      <c r="AB116" s="29"/>
      <c r="AC116" s="29"/>
      <c r="AD116" s="29"/>
      <c r="AE116" s="29"/>
      <c r="AR116" s="145" t="s">
        <v>126</v>
      </c>
      <c r="AT116" s="145" t="s">
        <v>121</v>
      </c>
      <c r="AU116" s="145" t="s">
        <v>79</v>
      </c>
      <c r="AY116" s="17" t="s">
        <v>119</v>
      </c>
      <c r="BE116" s="146">
        <f>IF(N116="základní",J116,0)</f>
        <v>0</v>
      </c>
      <c r="BF116" s="146">
        <f>IF(N116="snížená",J116,0)</f>
        <v>0</v>
      </c>
      <c r="BG116" s="146">
        <f>IF(N116="zákl. přenesená",J116,0)</f>
        <v>0</v>
      </c>
      <c r="BH116" s="146">
        <f>IF(N116="sníž. přenesená",J116,0)</f>
        <v>0</v>
      </c>
      <c r="BI116" s="146">
        <f>IF(N116="nulová",J116,0)</f>
        <v>0</v>
      </c>
      <c r="BJ116" s="17" t="s">
        <v>77</v>
      </c>
      <c r="BK116" s="146">
        <f>ROUND(I116*H116,2)</f>
        <v>0</v>
      </c>
      <c r="BL116" s="17" t="s">
        <v>126</v>
      </c>
      <c r="BM116" s="145" t="s">
        <v>174</v>
      </c>
    </row>
    <row r="117" spans="1:65" s="2" customFormat="1" ht="234">
      <c r="A117" s="29"/>
      <c r="B117" s="30"/>
      <c r="C117" s="29"/>
      <c r="D117" s="147" t="s">
        <v>128</v>
      </c>
      <c r="E117" s="29"/>
      <c r="F117" s="148" t="s">
        <v>175</v>
      </c>
      <c r="G117" s="29"/>
      <c r="H117" s="29"/>
      <c r="I117" s="29"/>
      <c r="J117" s="29"/>
      <c r="K117" s="29"/>
      <c r="L117" s="30"/>
      <c r="M117" s="149"/>
      <c r="N117" s="150"/>
      <c r="O117" s="50"/>
      <c r="P117" s="50"/>
      <c r="Q117" s="50"/>
      <c r="R117" s="50"/>
      <c r="S117" s="50"/>
      <c r="T117" s="51"/>
      <c r="U117" s="29"/>
      <c r="V117" s="29"/>
      <c r="W117" s="29"/>
      <c r="X117" s="29"/>
      <c r="Y117" s="29"/>
      <c r="Z117" s="29"/>
      <c r="AA117" s="29"/>
      <c r="AB117" s="29"/>
      <c r="AC117" s="29"/>
      <c r="AD117" s="29"/>
      <c r="AE117" s="29"/>
      <c r="AT117" s="17" t="s">
        <v>128</v>
      </c>
      <c r="AU117" s="17" t="s">
        <v>79</v>
      </c>
    </row>
    <row r="118" spans="1:65" s="13" customFormat="1">
      <c r="B118" s="151"/>
      <c r="D118" s="147" t="s">
        <v>130</v>
      </c>
      <c r="E118" s="152" t="s">
        <v>3</v>
      </c>
      <c r="F118" s="153" t="s">
        <v>176</v>
      </c>
      <c r="H118" s="154">
        <v>0.89100000000000001</v>
      </c>
      <c r="L118" s="151"/>
      <c r="M118" s="155"/>
      <c r="N118" s="156"/>
      <c r="O118" s="156"/>
      <c r="P118" s="156"/>
      <c r="Q118" s="156"/>
      <c r="R118" s="156"/>
      <c r="S118" s="156"/>
      <c r="T118" s="157"/>
      <c r="AT118" s="152" t="s">
        <v>130</v>
      </c>
      <c r="AU118" s="152" t="s">
        <v>79</v>
      </c>
      <c r="AV118" s="13" t="s">
        <v>79</v>
      </c>
      <c r="AW118" s="13" t="s">
        <v>31</v>
      </c>
      <c r="AX118" s="13" t="s">
        <v>77</v>
      </c>
      <c r="AY118" s="152" t="s">
        <v>119</v>
      </c>
    </row>
    <row r="119" spans="1:65" s="2" customFormat="1" ht="36" customHeight="1">
      <c r="A119" s="29"/>
      <c r="B119" s="134"/>
      <c r="C119" s="135" t="s">
        <v>177</v>
      </c>
      <c r="D119" s="135" t="s">
        <v>121</v>
      </c>
      <c r="E119" s="136" t="s">
        <v>178</v>
      </c>
      <c r="F119" s="137" t="s">
        <v>179</v>
      </c>
      <c r="G119" s="138" t="s">
        <v>151</v>
      </c>
      <c r="H119" s="139">
        <v>0.89100000000000001</v>
      </c>
      <c r="I119" s="140">
        <v>0</v>
      </c>
      <c r="J119" s="140">
        <f>ROUND(I119*H119,2)</f>
        <v>0</v>
      </c>
      <c r="K119" s="137" t="s">
        <v>125</v>
      </c>
      <c r="L119" s="30"/>
      <c r="M119" s="141" t="s">
        <v>3</v>
      </c>
      <c r="N119" s="142" t="s">
        <v>40</v>
      </c>
      <c r="O119" s="143">
        <v>0.47399999999999998</v>
      </c>
      <c r="P119" s="143">
        <f>O119*H119</f>
        <v>0.42233399999999999</v>
      </c>
      <c r="Q119" s="143">
        <v>0</v>
      </c>
      <c r="R119" s="143">
        <f>Q119*H119</f>
        <v>0</v>
      </c>
      <c r="S119" s="143">
        <v>0</v>
      </c>
      <c r="T119" s="144">
        <f>S119*H119</f>
        <v>0</v>
      </c>
      <c r="U119" s="29"/>
      <c r="V119" s="29"/>
      <c r="W119" s="29"/>
      <c r="X119" s="29"/>
      <c r="Y119" s="29"/>
      <c r="Z119" s="29"/>
      <c r="AA119" s="29"/>
      <c r="AB119" s="29"/>
      <c r="AC119" s="29"/>
      <c r="AD119" s="29"/>
      <c r="AE119" s="29"/>
      <c r="AR119" s="145" t="s">
        <v>126</v>
      </c>
      <c r="AT119" s="145" t="s">
        <v>121</v>
      </c>
      <c r="AU119" s="145" t="s">
        <v>79</v>
      </c>
      <c r="AY119" s="17" t="s">
        <v>119</v>
      </c>
      <c r="BE119" s="146">
        <f>IF(N119="základní",J119,0)</f>
        <v>0</v>
      </c>
      <c r="BF119" s="146">
        <f>IF(N119="snížená",J119,0)</f>
        <v>0</v>
      </c>
      <c r="BG119" s="146">
        <f>IF(N119="zákl. přenesená",J119,0)</f>
        <v>0</v>
      </c>
      <c r="BH119" s="146">
        <f>IF(N119="sníž. přenesená",J119,0)</f>
        <v>0</v>
      </c>
      <c r="BI119" s="146">
        <f>IF(N119="nulová",J119,0)</f>
        <v>0</v>
      </c>
      <c r="BJ119" s="17" t="s">
        <v>77</v>
      </c>
      <c r="BK119" s="146">
        <f>ROUND(I119*H119,2)</f>
        <v>0</v>
      </c>
      <c r="BL119" s="17" t="s">
        <v>126</v>
      </c>
      <c r="BM119" s="145" t="s">
        <v>180</v>
      </c>
    </row>
    <row r="120" spans="1:65" s="2" customFormat="1" ht="234">
      <c r="A120" s="29"/>
      <c r="B120" s="30"/>
      <c r="C120" s="29"/>
      <c r="D120" s="147" t="s">
        <v>128</v>
      </c>
      <c r="E120" s="29"/>
      <c r="F120" s="148" t="s">
        <v>175</v>
      </c>
      <c r="G120" s="29"/>
      <c r="H120" s="29"/>
      <c r="I120" s="29"/>
      <c r="J120" s="29"/>
      <c r="K120" s="29"/>
      <c r="L120" s="30"/>
      <c r="M120" s="149"/>
      <c r="N120" s="150"/>
      <c r="O120" s="50"/>
      <c r="P120" s="50"/>
      <c r="Q120" s="50"/>
      <c r="R120" s="50"/>
      <c r="S120" s="50"/>
      <c r="T120" s="51"/>
      <c r="U120" s="29"/>
      <c r="V120" s="29"/>
      <c r="W120" s="29"/>
      <c r="X120" s="29"/>
      <c r="Y120" s="29"/>
      <c r="Z120" s="29"/>
      <c r="AA120" s="29"/>
      <c r="AB120" s="29"/>
      <c r="AC120" s="29"/>
      <c r="AD120" s="29"/>
      <c r="AE120" s="29"/>
      <c r="AT120" s="17" t="s">
        <v>128</v>
      </c>
      <c r="AU120" s="17" t="s">
        <v>79</v>
      </c>
    </row>
    <row r="121" spans="1:65" s="2" customFormat="1" ht="48" customHeight="1">
      <c r="A121" s="29"/>
      <c r="B121" s="134"/>
      <c r="C121" s="135" t="s">
        <v>181</v>
      </c>
      <c r="D121" s="135" t="s">
        <v>121</v>
      </c>
      <c r="E121" s="136" t="s">
        <v>182</v>
      </c>
      <c r="F121" s="137" t="s">
        <v>183</v>
      </c>
      <c r="G121" s="138" t="s">
        <v>151</v>
      </c>
      <c r="H121" s="139">
        <v>37.191000000000003</v>
      </c>
      <c r="I121" s="140">
        <v>0</v>
      </c>
      <c r="J121" s="140">
        <f>ROUND(I121*H121,2)</f>
        <v>0</v>
      </c>
      <c r="K121" s="137" t="s">
        <v>125</v>
      </c>
      <c r="L121" s="30"/>
      <c r="M121" s="141" t="s">
        <v>3</v>
      </c>
      <c r="N121" s="142" t="s">
        <v>40</v>
      </c>
      <c r="O121" s="143">
        <v>7.6999999999999999E-2</v>
      </c>
      <c r="P121" s="143">
        <f>O121*H121</f>
        <v>2.8637070000000002</v>
      </c>
      <c r="Q121" s="143">
        <v>0</v>
      </c>
      <c r="R121" s="143">
        <f>Q121*H121</f>
        <v>0</v>
      </c>
      <c r="S121" s="143">
        <v>0</v>
      </c>
      <c r="T121" s="144">
        <f>S121*H121</f>
        <v>0</v>
      </c>
      <c r="U121" s="29"/>
      <c r="V121" s="29"/>
      <c r="W121" s="29"/>
      <c r="X121" s="29"/>
      <c r="Y121" s="29"/>
      <c r="Z121" s="29"/>
      <c r="AA121" s="29"/>
      <c r="AB121" s="29"/>
      <c r="AC121" s="29"/>
      <c r="AD121" s="29"/>
      <c r="AE121" s="29"/>
      <c r="AR121" s="145" t="s">
        <v>126</v>
      </c>
      <c r="AT121" s="145" t="s">
        <v>121</v>
      </c>
      <c r="AU121" s="145" t="s">
        <v>79</v>
      </c>
      <c r="AY121" s="17" t="s">
        <v>119</v>
      </c>
      <c r="BE121" s="146">
        <f>IF(N121="základní",J121,0)</f>
        <v>0</v>
      </c>
      <c r="BF121" s="146">
        <f>IF(N121="snížená",J121,0)</f>
        <v>0</v>
      </c>
      <c r="BG121" s="146">
        <f>IF(N121="zákl. přenesená",J121,0)</f>
        <v>0</v>
      </c>
      <c r="BH121" s="146">
        <f>IF(N121="sníž. přenesená",J121,0)</f>
        <v>0</v>
      </c>
      <c r="BI121" s="146">
        <f>IF(N121="nulová",J121,0)</f>
        <v>0</v>
      </c>
      <c r="BJ121" s="17" t="s">
        <v>77</v>
      </c>
      <c r="BK121" s="146">
        <f>ROUND(I121*H121,2)</f>
        <v>0</v>
      </c>
      <c r="BL121" s="17" t="s">
        <v>126</v>
      </c>
      <c r="BM121" s="145" t="s">
        <v>184</v>
      </c>
    </row>
    <row r="122" spans="1:65" s="2" customFormat="1" ht="107.25">
      <c r="A122" s="29"/>
      <c r="B122" s="30"/>
      <c r="C122" s="29"/>
      <c r="D122" s="147" t="s">
        <v>128</v>
      </c>
      <c r="E122" s="29"/>
      <c r="F122" s="148" t="s">
        <v>185</v>
      </c>
      <c r="G122" s="29"/>
      <c r="H122" s="29"/>
      <c r="I122" s="29"/>
      <c r="J122" s="29"/>
      <c r="K122" s="29"/>
      <c r="L122" s="30"/>
      <c r="M122" s="149"/>
      <c r="N122" s="150"/>
      <c r="O122" s="50"/>
      <c r="P122" s="50"/>
      <c r="Q122" s="50"/>
      <c r="R122" s="50"/>
      <c r="S122" s="50"/>
      <c r="T122" s="51"/>
      <c r="U122" s="29"/>
      <c r="V122" s="29"/>
      <c r="W122" s="29"/>
      <c r="X122" s="29"/>
      <c r="Y122" s="29"/>
      <c r="Z122" s="29"/>
      <c r="AA122" s="29"/>
      <c r="AB122" s="29"/>
      <c r="AC122" s="29"/>
      <c r="AD122" s="29"/>
      <c r="AE122" s="29"/>
      <c r="AT122" s="17" t="s">
        <v>128</v>
      </c>
      <c r="AU122" s="17" t="s">
        <v>79</v>
      </c>
    </row>
    <row r="123" spans="1:65" s="13" customFormat="1">
      <c r="B123" s="151"/>
      <c r="D123" s="147" t="s">
        <v>130</v>
      </c>
      <c r="E123" s="152" t="s">
        <v>3</v>
      </c>
      <c r="F123" s="153" t="s">
        <v>186</v>
      </c>
      <c r="H123" s="154">
        <v>37.191000000000003</v>
      </c>
      <c r="L123" s="151"/>
      <c r="M123" s="155"/>
      <c r="N123" s="156"/>
      <c r="O123" s="156"/>
      <c r="P123" s="156"/>
      <c r="Q123" s="156"/>
      <c r="R123" s="156"/>
      <c r="S123" s="156"/>
      <c r="T123" s="157"/>
      <c r="AT123" s="152" t="s">
        <v>130</v>
      </c>
      <c r="AU123" s="152" t="s">
        <v>79</v>
      </c>
      <c r="AV123" s="13" t="s">
        <v>79</v>
      </c>
      <c r="AW123" s="13" t="s">
        <v>31</v>
      </c>
      <c r="AX123" s="13" t="s">
        <v>77</v>
      </c>
      <c r="AY123" s="152" t="s">
        <v>119</v>
      </c>
    </row>
    <row r="124" spans="1:65" s="2" customFormat="1" ht="36" customHeight="1">
      <c r="A124" s="29"/>
      <c r="B124" s="134"/>
      <c r="C124" s="135" t="s">
        <v>187</v>
      </c>
      <c r="D124" s="135" t="s">
        <v>121</v>
      </c>
      <c r="E124" s="136" t="s">
        <v>188</v>
      </c>
      <c r="F124" s="137" t="s">
        <v>189</v>
      </c>
      <c r="G124" s="138" t="s">
        <v>124</v>
      </c>
      <c r="H124" s="139">
        <v>30</v>
      </c>
      <c r="I124" s="140">
        <v>0</v>
      </c>
      <c r="J124" s="140">
        <f>ROUND(I124*H124,2)</f>
        <v>0</v>
      </c>
      <c r="K124" s="137" t="s">
        <v>125</v>
      </c>
      <c r="L124" s="30"/>
      <c r="M124" s="141" t="s">
        <v>3</v>
      </c>
      <c r="N124" s="142" t="s">
        <v>40</v>
      </c>
      <c r="O124" s="143">
        <v>1.2E-2</v>
      </c>
      <c r="P124" s="143">
        <f>O124*H124</f>
        <v>0.36</v>
      </c>
      <c r="Q124" s="143">
        <v>0</v>
      </c>
      <c r="R124" s="143">
        <f>Q124*H124</f>
        <v>0</v>
      </c>
      <c r="S124" s="143">
        <v>0</v>
      </c>
      <c r="T124" s="144">
        <f>S124*H124</f>
        <v>0</v>
      </c>
      <c r="U124" s="29"/>
      <c r="V124" s="29"/>
      <c r="W124" s="29"/>
      <c r="X124" s="29"/>
      <c r="Y124" s="29"/>
      <c r="Z124" s="29"/>
      <c r="AA124" s="29"/>
      <c r="AB124" s="29"/>
      <c r="AC124" s="29"/>
      <c r="AD124" s="29"/>
      <c r="AE124" s="29"/>
      <c r="AR124" s="145" t="s">
        <v>126</v>
      </c>
      <c r="AT124" s="145" t="s">
        <v>121</v>
      </c>
      <c r="AU124" s="145" t="s">
        <v>79</v>
      </c>
      <c r="AY124" s="17" t="s">
        <v>119</v>
      </c>
      <c r="BE124" s="146">
        <f>IF(N124="základní",J124,0)</f>
        <v>0</v>
      </c>
      <c r="BF124" s="146">
        <f>IF(N124="snížená",J124,0)</f>
        <v>0</v>
      </c>
      <c r="BG124" s="146">
        <f>IF(N124="zákl. přenesená",J124,0)</f>
        <v>0</v>
      </c>
      <c r="BH124" s="146">
        <f>IF(N124="sníž. přenesená",J124,0)</f>
        <v>0</v>
      </c>
      <c r="BI124" s="146">
        <f>IF(N124="nulová",J124,0)</f>
        <v>0</v>
      </c>
      <c r="BJ124" s="17" t="s">
        <v>77</v>
      </c>
      <c r="BK124" s="146">
        <f>ROUND(I124*H124,2)</f>
        <v>0</v>
      </c>
      <c r="BL124" s="17" t="s">
        <v>126</v>
      </c>
      <c r="BM124" s="145" t="s">
        <v>190</v>
      </c>
    </row>
    <row r="125" spans="1:65" s="2" customFormat="1" ht="156">
      <c r="A125" s="29"/>
      <c r="B125" s="30"/>
      <c r="C125" s="29"/>
      <c r="D125" s="147" t="s">
        <v>128</v>
      </c>
      <c r="E125" s="29"/>
      <c r="F125" s="148" t="s">
        <v>191</v>
      </c>
      <c r="G125" s="29"/>
      <c r="H125" s="29"/>
      <c r="I125" s="29"/>
      <c r="J125" s="29"/>
      <c r="K125" s="29"/>
      <c r="L125" s="30"/>
      <c r="M125" s="149"/>
      <c r="N125" s="150"/>
      <c r="O125" s="50"/>
      <c r="P125" s="50"/>
      <c r="Q125" s="50"/>
      <c r="R125" s="50"/>
      <c r="S125" s="50"/>
      <c r="T125" s="51"/>
      <c r="U125" s="29"/>
      <c r="V125" s="29"/>
      <c r="W125" s="29"/>
      <c r="X125" s="29"/>
      <c r="Y125" s="29"/>
      <c r="Z125" s="29"/>
      <c r="AA125" s="29"/>
      <c r="AB125" s="29"/>
      <c r="AC125" s="29"/>
      <c r="AD125" s="29"/>
      <c r="AE125" s="29"/>
      <c r="AT125" s="17" t="s">
        <v>128</v>
      </c>
      <c r="AU125" s="17" t="s">
        <v>79</v>
      </c>
    </row>
    <row r="126" spans="1:65" s="13" customFormat="1">
      <c r="B126" s="151"/>
      <c r="D126" s="147" t="s">
        <v>130</v>
      </c>
      <c r="E126" s="152" t="s">
        <v>3</v>
      </c>
      <c r="F126" s="153" t="s">
        <v>192</v>
      </c>
      <c r="H126" s="154">
        <v>30</v>
      </c>
      <c r="L126" s="151"/>
      <c r="M126" s="155"/>
      <c r="N126" s="156"/>
      <c r="O126" s="156"/>
      <c r="P126" s="156"/>
      <c r="Q126" s="156"/>
      <c r="R126" s="156"/>
      <c r="S126" s="156"/>
      <c r="T126" s="157"/>
      <c r="AT126" s="152" t="s">
        <v>130</v>
      </c>
      <c r="AU126" s="152" t="s">
        <v>79</v>
      </c>
      <c r="AV126" s="13" t="s">
        <v>79</v>
      </c>
      <c r="AW126" s="13" t="s">
        <v>31</v>
      </c>
      <c r="AX126" s="13" t="s">
        <v>77</v>
      </c>
      <c r="AY126" s="152" t="s">
        <v>119</v>
      </c>
    </row>
    <row r="127" spans="1:65" s="2" customFormat="1" ht="16.5" customHeight="1">
      <c r="A127" s="29"/>
      <c r="B127" s="134"/>
      <c r="C127" s="159" t="s">
        <v>193</v>
      </c>
      <c r="D127" s="159" t="s">
        <v>194</v>
      </c>
      <c r="E127" s="160" t="s">
        <v>195</v>
      </c>
      <c r="F127" s="161" t="s">
        <v>196</v>
      </c>
      <c r="G127" s="162" t="s">
        <v>197</v>
      </c>
      <c r="H127" s="163">
        <v>0.75</v>
      </c>
      <c r="I127" s="164">
        <v>0</v>
      </c>
      <c r="J127" s="164">
        <f>ROUND(I127*H127,2)</f>
        <v>0</v>
      </c>
      <c r="K127" s="161" t="s">
        <v>125</v>
      </c>
      <c r="L127" s="165"/>
      <c r="M127" s="166" t="s">
        <v>3</v>
      </c>
      <c r="N127" s="167" t="s">
        <v>40</v>
      </c>
      <c r="O127" s="143">
        <v>0</v>
      </c>
      <c r="P127" s="143">
        <f>O127*H127</f>
        <v>0</v>
      </c>
      <c r="Q127" s="143">
        <v>1E-3</v>
      </c>
      <c r="R127" s="143">
        <f>Q127*H127</f>
        <v>7.5000000000000002E-4</v>
      </c>
      <c r="S127" s="143">
        <v>0</v>
      </c>
      <c r="T127" s="144">
        <f>S127*H127</f>
        <v>0</v>
      </c>
      <c r="U127" s="29"/>
      <c r="V127" s="29"/>
      <c r="W127" s="29"/>
      <c r="X127" s="29"/>
      <c r="Y127" s="29"/>
      <c r="Z127" s="29"/>
      <c r="AA127" s="29"/>
      <c r="AB127" s="29"/>
      <c r="AC127" s="29"/>
      <c r="AD127" s="29"/>
      <c r="AE127" s="29"/>
      <c r="AR127" s="145" t="s">
        <v>167</v>
      </c>
      <c r="AT127" s="145" t="s">
        <v>194</v>
      </c>
      <c r="AU127" s="145" t="s">
        <v>79</v>
      </c>
      <c r="AY127" s="17" t="s">
        <v>119</v>
      </c>
      <c r="BE127" s="146">
        <f>IF(N127="základní",J127,0)</f>
        <v>0</v>
      </c>
      <c r="BF127" s="146">
        <f>IF(N127="snížená",J127,0)</f>
        <v>0</v>
      </c>
      <c r="BG127" s="146">
        <f>IF(N127="zákl. přenesená",J127,0)</f>
        <v>0</v>
      </c>
      <c r="BH127" s="146">
        <f>IF(N127="sníž. přenesená",J127,0)</f>
        <v>0</v>
      </c>
      <c r="BI127" s="146">
        <f>IF(N127="nulová",J127,0)</f>
        <v>0</v>
      </c>
      <c r="BJ127" s="17" t="s">
        <v>77</v>
      </c>
      <c r="BK127" s="146">
        <f>ROUND(I127*H127,2)</f>
        <v>0</v>
      </c>
      <c r="BL127" s="17" t="s">
        <v>126</v>
      </c>
      <c r="BM127" s="145" t="s">
        <v>198</v>
      </c>
    </row>
    <row r="128" spans="1:65" s="13" customFormat="1">
      <c r="B128" s="151"/>
      <c r="D128" s="147" t="s">
        <v>130</v>
      </c>
      <c r="F128" s="153" t="s">
        <v>199</v>
      </c>
      <c r="H128" s="154">
        <v>0.75</v>
      </c>
      <c r="L128" s="151"/>
      <c r="M128" s="155"/>
      <c r="N128" s="156"/>
      <c r="O128" s="156"/>
      <c r="P128" s="156"/>
      <c r="Q128" s="156"/>
      <c r="R128" s="156"/>
      <c r="S128" s="156"/>
      <c r="T128" s="157"/>
      <c r="AT128" s="152" t="s">
        <v>130</v>
      </c>
      <c r="AU128" s="152" t="s">
        <v>79</v>
      </c>
      <c r="AV128" s="13" t="s">
        <v>79</v>
      </c>
      <c r="AW128" s="13" t="s">
        <v>4</v>
      </c>
      <c r="AX128" s="13" t="s">
        <v>77</v>
      </c>
      <c r="AY128" s="152" t="s">
        <v>119</v>
      </c>
    </row>
    <row r="129" spans="1:65" s="2" customFormat="1" ht="24" customHeight="1">
      <c r="A129" s="29"/>
      <c r="B129" s="134"/>
      <c r="C129" s="135" t="s">
        <v>200</v>
      </c>
      <c r="D129" s="135" t="s">
        <v>121</v>
      </c>
      <c r="E129" s="136" t="s">
        <v>201</v>
      </c>
      <c r="F129" s="137" t="s">
        <v>202</v>
      </c>
      <c r="G129" s="138" t="s">
        <v>124</v>
      </c>
      <c r="H129" s="139">
        <v>30</v>
      </c>
      <c r="I129" s="140">
        <v>0</v>
      </c>
      <c r="J129" s="140">
        <f>ROUND(I129*H129,2)</f>
        <v>0</v>
      </c>
      <c r="K129" s="137" t="s">
        <v>125</v>
      </c>
      <c r="L129" s="30"/>
      <c r="M129" s="141" t="s">
        <v>3</v>
      </c>
      <c r="N129" s="142" t="s">
        <v>40</v>
      </c>
      <c r="O129" s="143">
        <v>0.19</v>
      </c>
      <c r="P129" s="143">
        <f>O129*H129</f>
        <v>5.7</v>
      </c>
      <c r="Q129" s="143">
        <v>0</v>
      </c>
      <c r="R129" s="143">
        <f>Q129*H129</f>
        <v>0</v>
      </c>
      <c r="S129" s="143">
        <v>0</v>
      </c>
      <c r="T129" s="144">
        <f>S129*H129</f>
        <v>0</v>
      </c>
      <c r="U129" s="29"/>
      <c r="V129" s="29"/>
      <c r="W129" s="29"/>
      <c r="X129" s="29"/>
      <c r="Y129" s="29"/>
      <c r="Z129" s="29"/>
      <c r="AA129" s="29"/>
      <c r="AB129" s="29"/>
      <c r="AC129" s="29"/>
      <c r="AD129" s="29"/>
      <c r="AE129" s="29"/>
      <c r="AR129" s="145" t="s">
        <v>126</v>
      </c>
      <c r="AT129" s="145" t="s">
        <v>121</v>
      </c>
      <c r="AU129" s="145" t="s">
        <v>79</v>
      </c>
      <c r="AY129" s="17" t="s">
        <v>119</v>
      </c>
      <c r="BE129" s="146">
        <f>IF(N129="základní",J129,0)</f>
        <v>0</v>
      </c>
      <c r="BF129" s="146">
        <f>IF(N129="snížená",J129,0)</f>
        <v>0</v>
      </c>
      <c r="BG129" s="146">
        <f>IF(N129="zákl. přenesená",J129,0)</f>
        <v>0</v>
      </c>
      <c r="BH129" s="146">
        <f>IF(N129="sníž. přenesená",J129,0)</f>
        <v>0</v>
      </c>
      <c r="BI129" s="146">
        <f>IF(N129="nulová",J129,0)</f>
        <v>0</v>
      </c>
      <c r="BJ129" s="17" t="s">
        <v>77</v>
      </c>
      <c r="BK129" s="146">
        <f>ROUND(I129*H129,2)</f>
        <v>0</v>
      </c>
      <c r="BL129" s="17" t="s">
        <v>126</v>
      </c>
      <c r="BM129" s="145" t="s">
        <v>203</v>
      </c>
    </row>
    <row r="130" spans="1:65" s="2" customFormat="1" ht="146.25">
      <c r="A130" s="29"/>
      <c r="B130" s="30"/>
      <c r="C130" s="29"/>
      <c r="D130" s="147" t="s">
        <v>128</v>
      </c>
      <c r="E130" s="29"/>
      <c r="F130" s="148" t="s">
        <v>204</v>
      </c>
      <c r="G130" s="29"/>
      <c r="H130" s="29"/>
      <c r="I130" s="29"/>
      <c r="J130" s="29"/>
      <c r="K130" s="29"/>
      <c r="L130" s="30"/>
      <c r="M130" s="149"/>
      <c r="N130" s="150"/>
      <c r="O130" s="50"/>
      <c r="P130" s="50"/>
      <c r="Q130" s="50"/>
      <c r="R130" s="50"/>
      <c r="S130" s="50"/>
      <c r="T130" s="51"/>
      <c r="U130" s="29"/>
      <c r="V130" s="29"/>
      <c r="W130" s="29"/>
      <c r="X130" s="29"/>
      <c r="Y130" s="29"/>
      <c r="Z130" s="29"/>
      <c r="AA130" s="29"/>
      <c r="AB130" s="29"/>
      <c r="AC130" s="29"/>
      <c r="AD130" s="29"/>
      <c r="AE130" s="29"/>
      <c r="AT130" s="17" t="s">
        <v>128</v>
      </c>
      <c r="AU130" s="17" t="s">
        <v>79</v>
      </c>
    </row>
    <row r="131" spans="1:65" s="13" customFormat="1">
      <c r="B131" s="151"/>
      <c r="D131" s="147" t="s">
        <v>130</v>
      </c>
      <c r="E131" s="152" t="s">
        <v>3</v>
      </c>
      <c r="F131" s="153" t="s">
        <v>192</v>
      </c>
      <c r="H131" s="154">
        <v>30</v>
      </c>
      <c r="L131" s="151"/>
      <c r="M131" s="155"/>
      <c r="N131" s="156"/>
      <c r="O131" s="156"/>
      <c r="P131" s="156"/>
      <c r="Q131" s="156"/>
      <c r="R131" s="156"/>
      <c r="S131" s="156"/>
      <c r="T131" s="157"/>
      <c r="AT131" s="152" t="s">
        <v>130</v>
      </c>
      <c r="AU131" s="152" t="s">
        <v>79</v>
      </c>
      <c r="AV131" s="13" t="s">
        <v>79</v>
      </c>
      <c r="AW131" s="13" t="s">
        <v>31</v>
      </c>
      <c r="AX131" s="13" t="s">
        <v>77</v>
      </c>
      <c r="AY131" s="152" t="s">
        <v>119</v>
      </c>
    </row>
    <row r="132" spans="1:65" s="12" customFormat="1" ht="22.9" customHeight="1">
      <c r="B132" s="122"/>
      <c r="D132" s="123" t="s">
        <v>68</v>
      </c>
      <c r="E132" s="132" t="s">
        <v>79</v>
      </c>
      <c r="F132" s="132" t="s">
        <v>205</v>
      </c>
      <c r="J132" s="133">
        <f>BK132</f>
        <v>0</v>
      </c>
      <c r="L132" s="122"/>
      <c r="M132" s="126"/>
      <c r="N132" s="127"/>
      <c r="O132" s="127"/>
      <c r="P132" s="128">
        <f>SUM(P133:P135)</f>
        <v>0.156615</v>
      </c>
      <c r="Q132" s="127"/>
      <c r="R132" s="128">
        <f>SUM(R133:R135)</f>
        <v>0.31481999999999999</v>
      </c>
      <c r="S132" s="127"/>
      <c r="T132" s="129">
        <f>SUM(T133:T135)</f>
        <v>0</v>
      </c>
      <c r="AR132" s="123" t="s">
        <v>77</v>
      </c>
      <c r="AT132" s="130" t="s">
        <v>68</v>
      </c>
      <c r="AU132" s="130" t="s">
        <v>77</v>
      </c>
      <c r="AY132" s="123" t="s">
        <v>119</v>
      </c>
      <c r="BK132" s="131">
        <f>SUM(BK133:BK135)</f>
        <v>0</v>
      </c>
    </row>
    <row r="133" spans="1:65" s="2" customFormat="1" ht="24" customHeight="1">
      <c r="A133" s="29"/>
      <c r="B133" s="134"/>
      <c r="C133" s="135" t="s">
        <v>9</v>
      </c>
      <c r="D133" s="135" t="s">
        <v>121</v>
      </c>
      <c r="E133" s="136" t="s">
        <v>206</v>
      </c>
      <c r="F133" s="137" t="s">
        <v>207</v>
      </c>
      <c r="G133" s="138" t="s">
        <v>151</v>
      </c>
      <c r="H133" s="139">
        <v>0.159</v>
      </c>
      <c r="I133" s="140">
        <v>0</v>
      </c>
      <c r="J133" s="140">
        <f>ROUND(I133*H133,2)</f>
        <v>0</v>
      </c>
      <c r="K133" s="137" t="s">
        <v>125</v>
      </c>
      <c r="L133" s="30"/>
      <c r="M133" s="141" t="s">
        <v>3</v>
      </c>
      <c r="N133" s="142" t="s">
        <v>40</v>
      </c>
      <c r="O133" s="143">
        <v>0.98499999999999999</v>
      </c>
      <c r="P133" s="143">
        <f>O133*H133</f>
        <v>0.156615</v>
      </c>
      <c r="Q133" s="143">
        <v>1.98</v>
      </c>
      <c r="R133" s="143">
        <f>Q133*H133</f>
        <v>0.31481999999999999</v>
      </c>
      <c r="S133" s="143">
        <v>0</v>
      </c>
      <c r="T133" s="144">
        <f>S133*H133</f>
        <v>0</v>
      </c>
      <c r="U133" s="29"/>
      <c r="V133" s="29"/>
      <c r="W133" s="29"/>
      <c r="X133" s="29"/>
      <c r="Y133" s="29"/>
      <c r="Z133" s="29"/>
      <c r="AA133" s="29"/>
      <c r="AB133" s="29"/>
      <c r="AC133" s="29"/>
      <c r="AD133" s="29"/>
      <c r="AE133" s="29"/>
      <c r="AR133" s="145" t="s">
        <v>126</v>
      </c>
      <c r="AT133" s="145" t="s">
        <v>121</v>
      </c>
      <c r="AU133" s="145" t="s">
        <v>79</v>
      </c>
      <c r="AY133" s="17" t="s">
        <v>119</v>
      </c>
      <c r="BE133" s="146">
        <f>IF(N133="základní",J133,0)</f>
        <v>0</v>
      </c>
      <c r="BF133" s="146">
        <f>IF(N133="snížená",J133,0)</f>
        <v>0</v>
      </c>
      <c r="BG133" s="146">
        <f>IF(N133="zákl. přenesená",J133,0)</f>
        <v>0</v>
      </c>
      <c r="BH133" s="146">
        <f>IF(N133="sníž. přenesená",J133,0)</f>
        <v>0</v>
      </c>
      <c r="BI133" s="146">
        <f>IF(N133="nulová",J133,0)</f>
        <v>0</v>
      </c>
      <c r="BJ133" s="17" t="s">
        <v>77</v>
      </c>
      <c r="BK133" s="146">
        <f>ROUND(I133*H133,2)</f>
        <v>0</v>
      </c>
      <c r="BL133" s="17" t="s">
        <v>126</v>
      </c>
      <c r="BM133" s="145" t="s">
        <v>208</v>
      </c>
    </row>
    <row r="134" spans="1:65" s="2" customFormat="1" ht="68.25">
      <c r="A134" s="29"/>
      <c r="B134" s="30"/>
      <c r="C134" s="29"/>
      <c r="D134" s="147" t="s">
        <v>128</v>
      </c>
      <c r="E134" s="29"/>
      <c r="F134" s="148" t="s">
        <v>209</v>
      </c>
      <c r="G134" s="29"/>
      <c r="H134" s="29"/>
      <c r="I134" s="29"/>
      <c r="J134" s="29"/>
      <c r="K134" s="29"/>
      <c r="L134" s="30"/>
      <c r="M134" s="149"/>
      <c r="N134" s="150"/>
      <c r="O134" s="50"/>
      <c r="P134" s="50"/>
      <c r="Q134" s="50"/>
      <c r="R134" s="50"/>
      <c r="S134" s="50"/>
      <c r="T134" s="51"/>
      <c r="U134" s="29"/>
      <c r="V134" s="29"/>
      <c r="W134" s="29"/>
      <c r="X134" s="29"/>
      <c r="Y134" s="29"/>
      <c r="Z134" s="29"/>
      <c r="AA134" s="29"/>
      <c r="AB134" s="29"/>
      <c r="AC134" s="29"/>
      <c r="AD134" s="29"/>
      <c r="AE134" s="29"/>
      <c r="AT134" s="17" t="s">
        <v>128</v>
      </c>
      <c r="AU134" s="17" t="s">
        <v>79</v>
      </c>
    </row>
    <row r="135" spans="1:65" s="13" customFormat="1">
      <c r="B135" s="151"/>
      <c r="D135" s="147" t="s">
        <v>130</v>
      </c>
      <c r="E135" s="152" t="s">
        <v>3</v>
      </c>
      <c r="F135" s="153" t="s">
        <v>210</v>
      </c>
      <c r="H135" s="154">
        <v>0.159</v>
      </c>
      <c r="L135" s="151"/>
      <c r="M135" s="155"/>
      <c r="N135" s="156"/>
      <c r="O135" s="156"/>
      <c r="P135" s="156"/>
      <c r="Q135" s="156"/>
      <c r="R135" s="156"/>
      <c r="S135" s="156"/>
      <c r="T135" s="157"/>
      <c r="AT135" s="152" t="s">
        <v>130</v>
      </c>
      <c r="AU135" s="152" t="s">
        <v>79</v>
      </c>
      <c r="AV135" s="13" t="s">
        <v>79</v>
      </c>
      <c r="AW135" s="13" t="s">
        <v>31</v>
      </c>
      <c r="AX135" s="13" t="s">
        <v>77</v>
      </c>
      <c r="AY135" s="152" t="s">
        <v>119</v>
      </c>
    </row>
    <row r="136" spans="1:65" s="12" customFormat="1" ht="22.9" customHeight="1">
      <c r="B136" s="122"/>
      <c r="D136" s="123" t="s">
        <v>68</v>
      </c>
      <c r="E136" s="132" t="s">
        <v>135</v>
      </c>
      <c r="F136" s="132" t="s">
        <v>211</v>
      </c>
      <c r="J136" s="133">
        <f>BK136</f>
        <v>0</v>
      </c>
      <c r="L136" s="122"/>
      <c r="M136" s="126"/>
      <c r="N136" s="127"/>
      <c r="O136" s="127"/>
      <c r="P136" s="128">
        <f>SUM(P137:P150)</f>
        <v>21.526908000000002</v>
      </c>
      <c r="Q136" s="127"/>
      <c r="R136" s="128">
        <f>SUM(R137:R150)</f>
        <v>0.16089939999999997</v>
      </c>
      <c r="S136" s="127"/>
      <c r="T136" s="129">
        <f>SUM(T137:T150)</f>
        <v>0</v>
      </c>
      <c r="AR136" s="123" t="s">
        <v>77</v>
      </c>
      <c r="AT136" s="130" t="s">
        <v>68</v>
      </c>
      <c r="AU136" s="130" t="s">
        <v>77</v>
      </c>
      <c r="AY136" s="123" t="s">
        <v>119</v>
      </c>
      <c r="BK136" s="131">
        <f>SUM(BK137:BK150)</f>
        <v>0</v>
      </c>
    </row>
    <row r="137" spans="1:65" s="2" customFormat="1" ht="24" customHeight="1">
      <c r="A137" s="29"/>
      <c r="B137" s="134"/>
      <c r="C137" s="135" t="s">
        <v>212</v>
      </c>
      <c r="D137" s="135" t="s">
        <v>121</v>
      </c>
      <c r="E137" s="136" t="s">
        <v>213</v>
      </c>
      <c r="F137" s="137" t="s">
        <v>214</v>
      </c>
      <c r="G137" s="138" t="s">
        <v>151</v>
      </c>
      <c r="H137" s="139">
        <v>1.5</v>
      </c>
      <c r="I137" s="140">
        <v>0</v>
      </c>
      <c r="J137" s="140">
        <f>ROUND(I137*H137,2)</f>
        <v>0</v>
      </c>
      <c r="K137" s="137" t="s">
        <v>125</v>
      </c>
      <c r="L137" s="30"/>
      <c r="M137" s="141" t="s">
        <v>3</v>
      </c>
      <c r="N137" s="142" t="s">
        <v>40</v>
      </c>
      <c r="O137" s="143">
        <v>2.7450000000000001</v>
      </c>
      <c r="P137" s="143">
        <f>O137*H137</f>
        <v>4.1174999999999997</v>
      </c>
      <c r="Q137" s="143">
        <v>7.9549999999999996E-2</v>
      </c>
      <c r="R137" s="143">
        <f>Q137*H137</f>
        <v>0.11932499999999999</v>
      </c>
      <c r="S137" s="143">
        <v>0</v>
      </c>
      <c r="T137" s="144">
        <f>S137*H137</f>
        <v>0</v>
      </c>
      <c r="U137" s="29"/>
      <c r="V137" s="29"/>
      <c r="W137" s="29"/>
      <c r="X137" s="29"/>
      <c r="Y137" s="29"/>
      <c r="Z137" s="29"/>
      <c r="AA137" s="29"/>
      <c r="AB137" s="29"/>
      <c r="AC137" s="29"/>
      <c r="AD137" s="29"/>
      <c r="AE137" s="29"/>
      <c r="AR137" s="145" t="s">
        <v>126</v>
      </c>
      <c r="AT137" s="145" t="s">
        <v>121</v>
      </c>
      <c r="AU137" s="145" t="s">
        <v>79</v>
      </c>
      <c r="AY137" s="17" t="s">
        <v>119</v>
      </c>
      <c r="BE137" s="146">
        <f>IF(N137="základní",J137,0)</f>
        <v>0</v>
      </c>
      <c r="BF137" s="146">
        <f>IF(N137="snížená",J137,0)</f>
        <v>0</v>
      </c>
      <c r="BG137" s="146">
        <f>IF(N137="zákl. přenesená",J137,0)</f>
        <v>0</v>
      </c>
      <c r="BH137" s="146">
        <f>IF(N137="sníž. přenesená",J137,0)</f>
        <v>0</v>
      </c>
      <c r="BI137" s="146">
        <f>IF(N137="nulová",J137,0)</f>
        <v>0</v>
      </c>
      <c r="BJ137" s="17" t="s">
        <v>77</v>
      </c>
      <c r="BK137" s="146">
        <f>ROUND(I137*H137,2)</f>
        <v>0</v>
      </c>
      <c r="BL137" s="17" t="s">
        <v>126</v>
      </c>
      <c r="BM137" s="145" t="s">
        <v>215</v>
      </c>
    </row>
    <row r="138" spans="1:65" s="2" customFormat="1" ht="243.75">
      <c r="A138" s="29"/>
      <c r="B138" s="30"/>
      <c r="C138" s="29"/>
      <c r="D138" s="147" t="s">
        <v>128</v>
      </c>
      <c r="E138" s="29"/>
      <c r="F138" s="148" t="s">
        <v>216</v>
      </c>
      <c r="G138" s="29"/>
      <c r="H138" s="29"/>
      <c r="I138" s="29"/>
      <c r="J138" s="29"/>
      <c r="K138" s="29"/>
      <c r="L138" s="30"/>
      <c r="M138" s="149"/>
      <c r="N138" s="150"/>
      <c r="O138" s="50"/>
      <c r="P138" s="50"/>
      <c r="Q138" s="50"/>
      <c r="R138" s="50"/>
      <c r="S138" s="50"/>
      <c r="T138" s="51"/>
      <c r="U138" s="29"/>
      <c r="V138" s="29"/>
      <c r="W138" s="29"/>
      <c r="X138" s="29"/>
      <c r="Y138" s="29"/>
      <c r="Z138" s="29"/>
      <c r="AA138" s="29"/>
      <c r="AB138" s="29"/>
      <c r="AC138" s="29"/>
      <c r="AD138" s="29"/>
      <c r="AE138" s="29"/>
      <c r="AT138" s="17" t="s">
        <v>128</v>
      </c>
      <c r="AU138" s="17" t="s">
        <v>79</v>
      </c>
    </row>
    <row r="139" spans="1:65" s="13" customFormat="1">
      <c r="B139" s="151"/>
      <c r="D139" s="147" t="s">
        <v>130</v>
      </c>
      <c r="E139" s="152" t="s">
        <v>3</v>
      </c>
      <c r="F139" s="153" t="s">
        <v>217</v>
      </c>
      <c r="H139" s="154">
        <v>1.5</v>
      </c>
      <c r="L139" s="151"/>
      <c r="M139" s="155"/>
      <c r="N139" s="156"/>
      <c r="O139" s="156"/>
      <c r="P139" s="156"/>
      <c r="Q139" s="156"/>
      <c r="R139" s="156"/>
      <c r="S139" s="156"/>
      <c r="T139" s="157"/>
      <c r="AT139" s="152" t="s">
        <v>130</v>
      </c>
      <c r="AU139" s="152" t="s">
        <v>79</v>
      </c>
      <c r="AV139" s="13" t="s">
        <v>79</v>
      </c>
      <c r="AW139" s="13" t="s">
        <v>31</v>
      </c>
      <c r="AX139" s="13" t="s">
        <v>77</v>
      </c>
      <c r="AY139" s="152" t="s">
        <v>119</v>
      </c>
    </row>
    <row r="140" spans="1:65" s="2" customFormat="1" ht="24" customHeight="1">
      <c r="A140" s="29"/>
      <c r="B140" s="134"/>
      <c r="C140" s="159" t="s">
        <v>218</v>
      </c>
      <c r="D140" s="159" t="s">
        <v>194</v>
      </c>
      <c r="E140" s="160" t="s">
        <v>219</v>
      </c>
      <c r="F140" s="161" t="s">
        <v>220</v>
      </c>
      <c r="G140" s="162" t="s">
        <v>221</v>
      </c>
      <c r="H140" s="163">
        <v>1</v>
      </c>
      <c r="I140" s="164">
        <v>0</v>
      </c>
      <c r="J140" s="164">
        <f>ROUND(I140*H140,2)</f>
        <v>0</v>
      </c>
      <c r="K140" s="161" t="s">
        <v>3</v>
      </c>
      <c r="L140" s="165"/>
      <c r="M140" s="166" t="s">
        <v>3</v>
      </c>
      <c r="N140" s="167" t="s">
        <v>40</v>
      </c>
      <c r="O140" s="143">
        <v>0</v>
      </c>
      <c r="P140" s="143">
        <f>O140*H140</f>
        <v>0</v>
      </c>
      <c r="Q140" s="143">
        <v>0</v>
      </c>
      <c r="R140" s="143">
        <f>Q140*H140</f>
        <v>0</v>
      </c>
      <c r="S140" s="143">
        <v>0</v>
      </c>
      <c r="T140" s="144">
        <f>S140*H140</f>
        <v>0</v>
      </c>
      <c r="U140" s="29"/>
      <c r="V140" s="29"/>
      <c r="W140" s="29"/>
      <c r="X140" s="29"/>
      <c r="Y140" s="29"/>
      <c r="Z140" s="29"/>
      <c r="AA140" s="29"/>
      <c r="AB140" s="29"/>
      <c r="AC140" s="29"/>
      <c r="AD140" s="29"/>
      <c r="AE140" s="29"/>
      <c r="AR140" s="145" t="s">
        <v>167</v>
      </c>
      <c r="AT140" s="145" t="s">
        <v>194</v>
      </c>
      <c r="AU140" s="145" t="s">
        <v>79</v>
      </c>
      <c r="AY140" s="17" t="s">
        <v>119</v>
      </c>
      <c r="BE140" s="146">
        <f>IF(N140="základní",J140,0)</f>
        <v>0</v>
      </c>
      <c r="BF140" s="146">
        <f>IF(N140="snížená",J140,0)</f>
        <v>0</v>
      </c>
      <c r="BG140" s="146">
        <f>IF(N140="zákl. přenesená",J140,0)</f>
        <v>0</v>
      </c>
      <c r="BH140" s="146">
        <f>IF(N140="sníž. přenesená",J140,0)</f>
        <v>0</v>
      </c>
      <c r="BI140" s="146">
        <f>IF(N140="nulová",J140,0)</f>
        <v>0</v>
      </c>
      <c r="BJ140" s="17" t="s">
        <v>77</v>
      </c>
      <c r="BK140" s="146">
        <f>ROUND(I140*H140,2)</f>
        <v>0</v>
      </c>
      <c r="BL140" s="17" t="s">
        <v>126</v>
      </c>
      <c r="BM140" s="145" t="s">
        <v>222</v>
      </c>
    </row>
    <row r="141" spans="1:65" s="13" customFormat="1">
      <c r="B141" s="151"/>
      <c r="D141" s="147" t="s">
        <v>130</v>
      </c>
      <c r="E141" s="152" t="s">
        <v>3</v>
      </c>
      <c r="F141" s="153" t="s">
        <v>223</v>
      </c>
      <c r="H141" s="154">
        <v>1</v>
      </c>
      <c r="L141" s="151"/>
      <c r="M141" s="155"/>
      <c r="N141" s="156"/>
      <c r="O141" s="156"/>
      <c r="P141" s="156"/>
      <c r="Q141" s="156"/>
      <c r="R141" s="156"/>
      <c r="S141" s="156"/>
      <c r="T141" s="157"/>
      <c r="AT141" s="152" t="s">
        <v>130</v>
      </c>
      <c r="AU141" s="152" t="s">
        <v>79</v>
      </c>
      <c r="AV141" s="13" t="s">
        <v>79</v>
      </c>
      <c r="AW141" s="13" t="s">
        <v>31</v>
      </c>
      <c r="AX141" s="13" t="s">
        <v>77</v>
      </c>
      <c r="AY141" s="152" t="s">
        <v>119</v>
      </c>
    </row>
    <row r="142" spans="1:65" s="2" customFormat="1" ht="60" customHeight="1">
      <c r="A142" s="29"/>
      <c r="B142" s="134"/>
      <c r="C142" s="135" t="s">
        <v>224</v>
      </c>
      <c r="D142" s="135" t="s">
        <v>121</v>
      </c>
      <c r="E142" s="136" t="s">
        <v>225</v>
      </c>
      <c r="F142" s="137" t="s">
        <v>226</v>
      </c>
      <c r="G142" s="138" t="s">
        <v>151</v>
      </c>
      <c r="H142" s="139">
        <v>1.1519999999999999</v>
      </c>
      <c r="I142" s="140">
        <v>0</v>
      </c>
      <c r="J142" s="140">
        <f>ROUND(I142*H142,2)</f>
        <v>0</v>
      </c>
      <c r="K142" s="137" t="s">
        <v>125</v>
      </c>
      <c r="L142" s="30"/>
      <c r="M142" s="141" t="s">
        <v>3</v>
      </c>
      <c r="N142" s="142" t="s">
        <v>40</v>
      </c>
      <c r="O142" s="143">
        <v>3.899</v>
      </c>
      <c r="P142" s="143">
        <f>O142*H142</f>
        <v>4.4916479999999996</v>
      </c>
      <c r="Q142" s="143">
        <v>0</v>
      </c>
      <c r="R142" s="143">
        <f>Q142*H142</f>
        <v>0</v>
      </c>
      <c r="S142" s="143">
        <v>0</v>
      </c>
      <c r="T142" s="144">
        <f>S142*H142</f>
        <v>0</v>
      </c>
      <c r="U142" s="29"/>
      <c r="V142" s="29"/>
      <c r="W142" s="29"/>
      <c r="X142" s="29"/>
      <c r="Y142" s="29"/>
      <c r="Z142" s="29"/>
      <c r="AA142" s="29"/>
      <c r="AB142" s="29"/>
      <c r="AC142" s="29"/>
      <c r="AD142" s="29"/>
      <c r="AE142" s="29"/>
      <c r="AR142" s="145" t="s">
        <v>126</v>
      </c>
      <c r="AT142" s="145" t="s">
        <v>121</v>
      </c>
      <c r="AU142" s="145" t="s">
        <v>79</v>
      </c>
      <c r="AY142" s="17" t="s">
        <v>119</v>
      </c>
      <c r="BE142" s="146">
        <f>IF(N142="základní",J142,0)</f>
        <v>0</v>
      </c>
      <c r="BF142" s="146">
        <f>IF(N142="snížená",J142,0)</f>
        <v>0</v>
      </c>
      <c r="BG142" s="146">
        <f>IF(N142="zákl. přenesená",J142,0)</f>
        <v>0</v>
      </c>
      <c r="BH142" s="146">
        <f>IF(N142="sníž. přenesená",J142,0)</f>
        <v>0</v>
      </c>
      <c r="BI142" s="146">
        <f>IF(N142="nulová",J142,0)</f>
        <v>0</v>
      </c>
      <c r="BJ142" s="17" t="s">
        <v>77</v>
      </c>
      <c r="BK142" s="146">
        <f>ROUND(I142*H142,2)</f>
        <v>0</v>
      </c>
      <c r="BL142" s="17" t="s">
        <v>126</v>
      </c>
      <c r="BM142" s="145" t="s">
        <v>227</v>
      </c>
    </row>
    <row r="143" spans="1:65" s="2" customFormat="1" ht="370.5">
      <c r="A143" s="29"/>
      <c r="B143" s="30"/>
      <c r="C143" s="29"/>
      <c r="D143" s="147" t="s">
        <v>128</v>
      </c>
      <c r="E143" s="29"/>
      <c r="F143" s="148" t="s">
        <v>228</v>
      </c>
      <c r="G143" s="29"/>
      <c r="H143" s="29"/>
      <c r="I143" s="29"/>
      <c r="J143" s="29"/>
      <c r="K143" s="29"/>
      <c r="L143" s="30"/>
      <c r="M143" s="149"/>
      <c r="N143" s="150"/>
      <c r="O143" s="50"/>
      <c r="P143" s="50"/>
      <c r="Q143" s="50"/>
      <c r="R143" s="50"/>
      <c r="S143" s="50"/>
      <c r="T143" s="51"/>
      <c r="U143" s="29"/>
      <c r="V143" s="29"/>
      <c r="W143" s="29"/>
      <c r="X143" s="29"/>
      <c r="Y143" s="29"/>
      <c r="Z143" s="29"/>
      <c r="AA143" s="29"/>
      <c r="AB143" s="29"/>
      <c r="AC143" s="29"/>
      <c r="AD143" s="29"/>
      <c r="AE143" s="29"/>
      <c r="AT143" s="17" t="s">
        <v>128</v>
      </c>
      <c r="AU143" s="17" t="s">
        <v>79</v>
      </c>
    </row>
    <row r="144" spans="1:65" s="13" customFormat="1">
      <c r="B144" s="151"/>
      <c r="D144" s="147" t="s">
        <v>130</v>
      </c>
      <c r="E144" s="152" t="s">
        <v>3</v>
      </c>
      <c r="F144" s="153" t="s">
        <v>229</v>
      </c>
      <c r="H144" s="154">
        <v>1.1519999999999999</v>
      </c>
      <c r="L144" s="151"/>
      <c r="M144" s="155"/>
      <c r="N144" s="156"/>
      <c r="O144" s="156"/>
      <c r="P144" s="156"/>
      <c r="Q144" s="156"/>
      <c r="R144" s="156"/>
      <c r="S144" s="156"/>
      <c r="T144" s="157"/>
      <c r="AT144" s="152" t="s">
        <v>130</v>
      </c>
      <c r="AU144" s="152" t="s">
        <v>79</v>
      </c>
      <c r="AV144" s="13" t="s">
        <v>79</v>
      </c>
      <c r="AW144" s="13" t="s">
        <v>31</v>
      </c>
      <c r="AX144" s="13" t="s">
        <v>77</v>
      </c>
      <c r="AY144" s="152" t="s">
        <v>119</v>
      </c>
    </row>
    <row r="145" spans="1:65" s="2" customFormat="1" ht="72" customHeight="1">
      <c r="A145" s="29"/>
      <c r="B145" s="134"/>
      <c r="C145" s="135" t="s">
        <v>230</v>
      </c>
      <c r="D145" s="135" t="s">
        <v>121</v>
      </c>
      <c r="E145" s="136" t="s">
        <v>231</v>
      </c>
      <c r="F145" s="137" t="s">
        <v>232</v>
      </c>
      <c r="G145" s="138" t="s">
        <v>124</v>
      </c>
      <c r="H145" s="139">
        <v>5.12</v>
      </c>
      <c r="I145" s="140">
        <v>0</v>
      </c>
      <c r="J145" s="140">
        <f>ROUND(I145*H145,2)</f>
        <v>0</v>
      </c>
      <c r="K145" s="137" t="s">
        <v>125</v>
      </c>
      <c r="L145" s="30"/>
      <c r="M145" s="141" t="s">
        <v>3</v>
      </c>
      <c r="N145" s="142" t="s">
        <v>40</v>
      </c>
      <c r="O145" s="143">
        <v>1.895</v>
      </c>
      <c r="P145" s="143">
        <f>O145*H145</f>
        <v>9.7024000000000008</v>
      </c>
      <c r="Q145" s="143">
        <v>7.26E-3</v>
      </c>
      <c r="R145" s="143">
        <f>Q145*H145</f>
        <v>3.7171200000000001E-2</v>
      </c>
      <c r="S145" s="143">
        <v>0</v>
      </c>
      <c r="T145" s="144">
        <f>S145*H145</f>
        <v>0</v>
      </c>
      <c r="U145" s="29"/>
      <c r="V145" s="29"/>
      <c r="W145" s="29"/>
      <c r="X145" s="29"/>
      <c r="Y145" s="29"/>
      <c r="Z145" s="29"/>
      <c r="AA145" s="29"/>
      <c r="AB145" s="29"/>
      <c r="AC145" s="29"/>
      <c r="AD145" s="29"/>
      <c r="AE145" s="29"/>
      <c r="AR145" s="145" t="s">
        <v>126</v>
      </c>
      <c r="AT145" s="145" t="s">
        <v>121</v>
      </c>
      <c r="AU145" s="145" t="s">
        <v>79</v>
      </c>
      <c r="AY145" s="17" t="s">
        <v>119</v>
      </c>
      <c r="BE145" s="146">
        <f>IF(N145="základní",J145,0)</f>
        <v>0</v>
      </c>
      <c r="BF145" s="146">
        <f>IF(N145="snížená",J145,0)</f>
        <v>0</v>
      </c>
      <c r="BG145" s="146">
        <f>IF(N145="zákl. přenesená",J145,0)</f>
        <v>0</v>
      </c>
      <c r="BH145" s="146">
        <f>IF(N145="sníž. přenesená",J145,0)</f>
        <v>0</v>
      </c>
      <c r="BI145" s="146">
        <f>IF(N145="nulová",J145,0)</f>
        <v>0</v>
      </c>
      <c r="BJ145" s="17" t="s">
        <v>77</v>
      </c>
      <c r="BK145" s="146">
        <f>ROUND(I145*H145,2)</f>
        <v>0</v>
      </c>
      <c r="BL145" s="17" t="s">
        <v>126</v>
      </c>
      <c r="BM145" s="145" t="s">
        <v>233</v>
      </c>
    </row>
    <row r="146" spans="1:65" s="2" customFormat="1" ht="273">
      <c r="A146" s="29"/>
      <c r="B146" s="30"/>
      <c r="C146" s="29"/>
      <c r="D146" s="147" t="s">
        <v>128</v>
      </c>
      <c r="E146" s="29"/>
      <c r="F146" s="148" t="s">
        <v>234</v>
      </c>
      <c r="G146" s="29"/>
      <c r="H146" s="29"/>
      <c r="I146" s="29"/>
      <c r="J146" s="29"/>
      <c r="K146" s="29"/>
      <c r="L146" s="30"/>
      <c r="M146" s="149"/>
      <c r="N146" s="150"/>
      <c r="O146" s="50"/>
      <c r="P146" s="50"/>
      <c r="Q146" s="50"/>
      <c r="R146" s="50"/>
      <c r="S146" s="50"/>
      <c r="T146" s="51"/>
      <c r="U146" s="29"/>
      <c r="V146" s="29"/>
      <c r="W146" s="29"/>
      <c r="X146" s="29"/>
      <c r="Y146" s="29"/>
      <c r="Z146" s="29"/>
      <c r="AA146" s="29"/>
      <c r="AB146" s="29"/>
      <c r="AC146" s="29"/>
      <c r="AD146" s="29"/>
      <c r="AE146" s="29"/>
      <c r="AT146" s="17" t="s">
        <v>128</v>
      </c>
      <c r="AU146" s="17" t="s">
        <v>79</v>
      </c>
    </row>
    <row r="147" spans="1:65" s="13" customFormat="1">
      <c r="B147" s="151"/>
      <c r="D147" s="147" t="s">
        <v>130</v>
      </c>
      <c r="E147" s="152" t="s">
        <v>3</v>
      </c>
      <c r="F147" s="153" t="s">
        <v>235</v>
      </c>
      <c r="H147" s="154">
        <v>5.12</v>
      </c>
      <c r="L147" s="151"/>
      <c r="M147" s="155"/>
      <c r="N147" s="156"/>
      <c r="O147" s="156"/>
      <c r="P147" s="156"/>
      <c r="Q147" s="156"/>
      <c r="R147" s="156"/>
      <c r="S147" s="156"/>
      <c r="T147" s="157"/>
      <c r="AT147" s="152" t="s">
        <v>130</v>
      </c>
      <c r="AU147" s="152" t="s">
        <v>79</v>
      </c>
      <c r="AV147" s="13" t="s">
        <v>79</v>
      </c>
      <c r="AW147" s="13" t="s">
        <v>31</v>
      </c>
      <c r="AX147" s="13" t="s">
        <v>77</v>
      </c>
      <c r="AY147" s="152" t="s">
        <v>119</v>
      </c>
    </row>
    <row r="148" spans="1:65" s="2" customFormat="1" ht="72" customHeight="1">
      <c r="A148" s="29"/>
      <c r="B148" s="134"/>
      <c r="C148" s="135" t="s">
        <v>236</v>
      </c>
      <c r="D148" s="135" t="s">
        <v>121</v>
      </c>
      <c r="E148" s="136" t="s">
        <v>237</v>
      </c>
      <c r="F148" s="137" t="s">
        <v>238</v>
      </c>
      <c r="G148" s="138" t="s">
        <v>124</v>
      </c>
      <c r="H148" s="139">
        <v>5.12</v>
      </c>
      <c r="I148" s="140">
        <v>0</v>
      </c>
      <c r="J148" s="140">
        <f>ROUND(I148*H148,2)</f>
        <v>0</v>
      </c>
      <c r="K148" s="137" t="s">
        <v>125</v>
      </c>
      <c r="L148" s="30"/>
      <c r="M148" s="141" t="s">
        <v>3</v>
      </c>
      <c r="N148" s="142" t="s">
        <v>40</v>
      </c>
      <c r="O148" s="143">
        <v>0.628</v>
      </c>
      <c r="P148" s="143">
        <f>O148*H148</f>
        <v>3.21536</v>
      </c>
      <c r="Q148" s="143">
        <v>8.5999999999999998E-4</v>
      </c>
      <c r="R148" s="143">
        <f>Q148*H148</f>
        <v>4.4032000000000003E-3</v>
      </c>
      <c r="S148" s="143">
        <v>0</v>
      </c>
      <c r="T148" s="144">
        <f>S148*H148</f>
        <v>0</v>
      </c>
      <c r="U148" s="29"/>
      <c r="V148" s="29"/>
      <c r="W148" s="29"/>
      <c r="X148" s="29"/>
      <c r="Y148" s="29"/>
      <c r="Z148" s="29"/>
      <c r="AA148" s="29"/>
      <c r="AB148" s="29"/>
      <c r="AC148" s="29"/>
      <c r="AD148" s="29"/>
      <c r="AE148" s="29"/>
      <c r="AR148" s="145" t="s">
        <v>126</v>
      </c>
      <c r="AT148" s="145" t="s">
        <v>121</v>
      </c>
      <c r="AU148" s="145" t="s">
        <v>79</v>
      </c>
      <c r="AY148" s="17" t="s">
        <v>119</v>
      </c>
      <c r="BE148" s="146">
        <f>IF(N148="základní",J148,0)</f>
        <v>0</v>
      </c>
      <c r="BF148" s="146">
        <f>IF(N148="snížená",J148,0)</f>
        <v>0</v>
      </c>
      <c r="BG148" s="146">
        <f>IF(N148="zákl. přenesená",J148,0)</f>
        <v>0</v>
      </c>
      <c r="BH148" s="146">
        <f>IF(N148="sníž. přenesená",J148,0)</f>
        <v>0</v>
      </c>
      <c r="BI148" s="146">
        <f>IF(N148="nulová",J148,0)</f>
        <v>0</v>
      </c>
      <c r="BJ148" s="17" t="s">
        <v>77</v>
      </c>
      <c r="BK148" s="146">
        <f>ROUND(I148*H148,2)</f>
        <v>0</v>
      </c>
      <c r="BL148" s="17" t="s">
        <v>126</v>
      </c>
      <c r="BM148" s="145" t="s">
        <v>239</v>
      </c>
    </row>
    <row r="149" spans="1:65" s="2" customFormat="1" ht="273">
      <c r="A149" s="29"/>
      <c r="B149" s="30"/>
      <c r="C149" s="29"/>
      <c r="D149" s="147" t="s">
        <v>128</v>
      </c>
      <c r="E149" s="29"/>
      <c r="F149" s="148" t="s">
        <v>234</v>
      </c>
      <c r="G149" s="29"/>
      <c r="H149" s="29"/>
      <c r="I149" s="29"/>
      <c r="J149" s="29"/>
      <c r="K149" s="29"/>
      <c r="L149" s="30"/>
      <c r="M149" s="149"/>
      <c r="N149" s="150"/>
      <c r="O149" s="50"/>
      <c r="P149" s="50"/>
      <c r="Q149" s="50"/>
      <c r="R149" s="50"/>
      <c r="S149" s="50"/>
      <c r="T149" s="51"/>
      <c r="U149" s="29"/>
      <c r="V149" s="29"/>
      <c r="W149" s="29"/>
      <c r="X149" s="29"/>
      <c r="Y149" s="29"/>
      <c r="Z149" s="29"/>
      <c r="AA149" s="29"/>
      <c r="AB149" s="29"/>
      <c r="AC149" s="29"/>
      <c r="AD149" s="29"/>
      <c r="AE149" s="29"/>
      <c r="AT149" s="17" t="s">
        <v>128</v>
      </c>
      <c r="AU149" s="17" t="s">
        <v>79</v>
      </c>
    </row>
    <row r="150" spans="1:65" s="13" customFormat="1">
      <c r="B150" s="151"/>
      <c r="D150" s="147" t="s">
        <v>130</v>
      </c>
      <c r="E150" s="152" t="s">
        <v>3</v>
      </c>
      <c r="F150" s="153" t="s">
        <v>235</v>
      </c>
      <c r="H150" s="154">
        <v>5.12</v>
      </c>
      <c r="L150" s="151"/>
      <c r="M150" s="155"/>
      <c r="N150" s="156"/>
      <c r="O150" s="156"/>
      <c r="P150" s="156"/>
      <c r="Q150" s="156"/>
      <c r="R150" s="156"/>
      <c r="S150" s="156"/>
      <c r="T150" s="157"/>
      <c r="AT150" s="152" t="s">
        <v>130</v>
      </c>
      <c r="AU150" s="152" t="s">
        <v>79</v>
      </c>
      <c r="AV150" s="13" t="s">
        <v>79</v>
      </c>
      <c r="AW150" s="13" t="s">
        <v>31</v>
      </c>
      <c r="AX150" s="13" t="s">
        <v>77</v>
      </c>
      <c r="AY150" s="152" t="s">
        <v>119</v>
      </c>
    </row>
    <row r="151" spans="1:65" s="12" customFormat="1" ht="22.9" customHeight="1">
      <c r="B151" s="122"/>
      <c r="D151" s="123" t="s">
        <v>68</v>
      </c>
      <c r="E151" s="132" t="s">
        <v>126</v>
      </c>
      <c r="F151" s="132" t="s">
        <v>240</v>
      </c>
      <c r="J151" s="133">
        <f>BK151</f>
        <v>0</v>
      </c>
      <c r="L151" s="122"/>
      <c r="M151" s="126"/>
      <c r="N151" s="127"/>
      <c r="O151" s="127"/>
      <c r="P151" s="128">
        <f>SUM(P152:P157)</f>
        <v>2.5891200000000003</v>
      </c>
      <c r="Q151" s="127"/>
      <c r="R151" s="128">
        <f>SUM(R152:R157)</f>
        <v>0</v>
      </c>
      <c r="S151" s="127"/>
      <c r="T151" s="129">
        <f>SUM(T152:T157)</f>
        <v>0</v>
      </c>
      <c r="AR151" s="123" t="s">
        <v>77</v>
      </c>
      <c r="AT151" s="130" t="s">
        <v>68</v>
      </c>
      <c r="AU151" s="130" t="s">
        <v>77</v>
      </c>
      <c r="AY151" s="123" t="s">
        <v>119</v>
      </c>
      <c r="BK151" s="131">
        <f>SUM(BK152:BK157)</f>
        <v>0</v>
      </c>
    </row>
    <row r="152" spans="1:65" s="2" customFormat="1" ht="24" customHeight="1">
      <c r="A152" s="29"/>
      <c r="B152" s="134"/>
      <c r="C152" s="135" t="s">
        <v>8</v>
      </c>
      <c r="D152" s="135" t="s">
        <v>121</v>
      </c>
      <c r="E152" s="136" t="s">
        <v>241</v>
      </c>
      <c r="F152" s="137" t="s">
        <v>242</v>
      </c>
      <c r="G152" s="138" t="s">
        <v>151</v>
      </c>
      <c r="H152" s="139">
        <v>0.8</v>
      </c>
      <c r="I152" s="140">
        <v>0</v>
      </c>
      <c r="J152" s="140">
        <f>ROUND(I152*H152,2)</f>
        <v>0</v>
      </c>
      <c r="K152" s="137" t="s">
        <v>125</v>
      </c>
      <c r="L152" s="30"/>
      <c r="M152" s="141" t="s">
        <v>3</v>
      </c>
      <c r="N152" s="142" t="s">
        <v>40</v>
      </c>
      <c r="O152" s="143">
        <v>1.3029999999999999</v>
      </c>
      <c r="P152" s="143">
        <f>O152*H152</f>
        <v>1.0424</v>
      </c>
      <c r="Q152" s="143">
        <v>0</v>
      </c>
      <c r="R152" s="143">
        <f>Q152*H152</f>
        <v>0</v>
      </c>
      <c r="S152" s="143">
        <v>0</v>
      </c>
      <c r="T152" s="144">
        <f>S152*H152</f>
        <v>0</v>
      </c>
      <c r="U152" s="29"/>
      <c r="V152" s="29"/>
      <c r="W152" s="29"/>
      <c r="X152" s="29"/>
      <c r="Y152" s="29"/>
      <c r="Z152" s="29"/>
      <c r="AA152" s="29"/>
      <c r="AB152" s="29"/>
      <c r="AC152" s="29"/>
      <c r="AD152" s="29"/>
      <c r="AE152" s="29"/>
      <c r="AR152" s="145" t="s">
        <v>126</v>
      </c>
      <c r="AT152" s="145" t="s">
        <v>121</v>
      </c>
      <c r="AU152" s="145" t="s">
        <v>79</v>
      </c>
      <c r="AY152" s="17" t="s">
        <v>119</v>
      </c>
      <c r="BE152" s="146">
        <f>IF(N152="základní",J152,0)</f>
        <v>0</v>
      </c>
      <c r="BF152" s="146">
        <f>IF(N152="snížená",J152,0)</f>
        <v>0</v>
      </c>
      <c r="BG152" s="146">
        <f>IF(N152="zákl. přenesená",J152,0)</f>
        <v>0</v>
      </c>
      <c r="BH152" s="146">
        <f>IF(N152="sníž. přenesená",J152,0)</f>
        <v>0</v>
      </c>
      <c r="BI152" s="146">
        <f>IF(N152="nulová",J152,0)</f>
        <v>0</v>
      </c>
      <c r="BJ152" s="17" t="s">
        <v>77</v>
      </c>
      <c r="BK152" s="146">
        <f>ROUND(I152*H152,2)</f>
        <v>0</v>
      </c>
      <c r="BL152" s="17" t="s">
        <v>126</v>
      </c>
      <c r="BM152" s="145" t="s">
        <v>243</v>
      </c>
    </row>
    <row r="153" spans="1:65" s="2" customFormat="1" ht="58.5">
      <c r="A153" s="29"/>
      <c r="B153" s="30"/>
      <c r="C153" s="29"/>
      <c r="D153" s="147" t="s">
        <v>128</v>
      </c>
      <c r="E153" s="29"/>
      <c r="F153" s="148" t="s">
        <v>244</v>
      </c>
      <c r="G153" s="29"/>
      <c r="H153" s="29"/>
      <c r="I153" s="29"/>
      <c r="J153" s="29"/>
      <c r="K153" s="29"/>
      <c r="L153" s="30"/>
      <c r="M153" s="149"/>
      <c r="N153" s="150"/>
      <c r="O153" s="50"/>
      <c r="P153" s="50"/>
      <c r="Q153" s="50"/>
      <c r="R153" s="50"/>
      <c r="S153" s="50"/>
      <c r="T153" s="51"/>
      <c r="U153" s="29"/>
      <c r="V153" s="29"/>
      <c r="W153" s="29"/>
      <c r="X153" s="29"/>
      <c r="Y153" s="29"/>
      <c r="Z153" s="29"/>
      <c r="AA153" s="29"/>
      <c r="AB153" s="29"/>
      <c r="AC153" s="29"/>
      <c r="AD153" s="29"/>
      <c r="AE153" s="29"/>
      <c r="AT153" s="17" t="s">
        <v>128</v>
      </c>
      <c r="AU153" s="17" t="s">
        <v>79</v>
      </c>
    </row>
    <row r="154" spans="1:65" s="13" customFormat="1">
      <c r="B154" s="151"/>
      <c r="D154" s="147" t="s">
        <v>130</v>
      </c>
      <c r="E154" s="152" t="s">
        <v>3</v>
      </c>
      <c r="F154" s="153" t="s">
        <v>245</v>
      </c>
      <c r="H154" s="154">
        <v>0.8</v>
      </c>
      <c r="L154" s="151"/>
      <c r="M154" s="155"/>
      <c r="N154" s="156"/>
      <c r="O154" s="156"/>
      <c r="P154" s="156"/>
      <c r="Q154" s="156"/>
      <c r="R154" s="156"/>
      <c r="S154" s="156"/>
      <c r="T154" s="157"/>
      <c r="AT154" s="152" t="s">
        <v>130</v>
      </c>
      <c r="AU154" s="152" t="s">
        <v>79</v>
      </c>
      <c r="AV154" s="13" t="s">
        <v>79</v>
      </c>
      <c r="AW154" s="13" t="s">
        <v>31</v>
      </c>
      <c r="AX154" s="13" t="s">
        <v>77</v>
      </c>
      <c r="AY154" s="152" t="s">
        <v>119</v>
      </c>
    </row>
    <row r="155" spans="1:65" s="2" customFormat="1" ht="36" customHeight="1">
      <c r="A155" s="29"/>
      <c r="B155" s="134"/>
      <c r="C155" s="135" t="s">
        <v>246</v>
      </c>
      <c r="D155" s="135" t="s">
        <v>121</v>
      </c>
      <c r="E155" s="136" t="s">
        <v>247</v>
      </c>
      <c r="F155" s="137" t="s">
        <v>248</v>
      </c>
      <c r="G155" s="138" t="s">
        <v>151</v>
      </c>
      <c r="H155" s="139">
        <v>1.1200000000000001</v>
      </c>
      <c r="I155" s="140">
        <v>0</v>
      </c>
      <c r="J155" s="140">
        <f>ROUND(I155*H155,2)</f>
        <v>0</v>
      </c>
      <c r="K155" s="137" t="s">
        <v>125</v>
      </c>
      <c r="L155" s="30"/>
      <c r="M155" s="141" t="s">
        <v>3</v>
      </c>
      <c r="N155" s="142" t="s">
        <v>40</v>
      </c>
      <c r="O155" s="143">
        <v>1.381</v>
      </c>
      <c r="P155" s="143">
        <f>O155*H155</f>
        <v>1.5467200000000001</v>
      </c>
      <c r="Q155" s="143">
        <v>0</v>
      </c>
      <c r="R155" s="143">
        <f>Q155*H155</f>
        <v>0</v>
      </c>
      <c r="S155" s="143">
        <v>0</v>
      </c>
      <c r="T155" s="144">
        <f>S155*H155</f>
        <v>0</v>
      </c>
      <c r="U155" s="29"/>
      <c r="V155" s="29"/>
      <c r="W155" s="29"/>
      <c r="X155" s="29"/>
      <c r="Y155" s="29"/>
      <c r="Z155" s="29"/>
      <c r="AA155" s="29"/>
      <c r="AB155" s="29"/>
      <c r="AC155" s="29"/>
      <c r="AD155" s="29"/>
      <c r="AE155" s="29"/>
      <c r="AR155" s="145" t="s">
        <v>126</v>
      </c>
      <c r="AT155" s="145" t="s">
        <v>121</v>
      </c>
      <c r="AU155" s="145" t="s">
        <v>79</v>
      </c>
      <c r="AY155" s="17" t="s">
        <v>119</v>
      </c>
      <c r="BE155" s="146">
        <f>IF(N155="základní",J155,0)</f>
        <v>0</v>
      </c>
      <c r="BF155" s="146">
        <f>IF(N155="snížená",J155,0)</f>
        <v>0</v>
      </c>
      <c r="BG155" s="146">
        <f>IF(N155="zákl. přenesená",J155,0)</f>
        <v>0</v>
      </c>
      <c r="BH155" s="146">
        <f>IF(N155="sníž. přenesená",J155,0)</f>
        <v>0</v>
      </c>
      <c r="BI155" s="146">
        <f>IF(N155="nulová",J155,0)</f>
        <v>0</v>
      </c>
      <c r="BJ155" s="17" t="s">
        <v>77</v>
      </c>
      <c r="BK155" s="146">
        <f>ROUND(I155*H155,2)</f>
        <v>0</v>
      </c>
      <c r="BL155" s="17" t="s">
        <v>126</v>
      </c>
      <c r="BM155" s="145" t="s">
        <v>249</v>
      </c>
    </row>
    <row r="156" spans="1:65" s="2" customFormat="1" ht="58.5">
      <c r="A156" s="29"/>
      <c r="B156" s="30"/>
      <c r="C156" s="29"/>
      <c r="D156" s="147" t="s">
        <v>128</v>
      </c>
      <c r="E156" s="29"/>
      <c r="F156" s="148" t="s">
        <v>250</v>
      </c>
      <c r="G156" s="29"/>
      <c r="H156" s="29"/>
      <c r="I156" s="29"/>
      <c r="J156" s="29"/>
      <c r="K156" s="29"/>
      <c r="L156" s="30"/>
      <c r="M156" s="149"/>
      <c r="N156" s="150"/>
      <c r="O156" s="50"/>
      <c r="P156" s="50"/>
      <c r="Q156" s="50"/>
      <c r="R156" s="50"/>
      <c r="S156" s="50"/>
      <c r="T156" s="51"/>
      <c r="U156" s="29"/>
      <c r="V156" s="29"/>
      <c r="W156" s="29"/>
      <c r="X156" s="29"/>
      <c r="Y156" s="29"/>
      <c r="Z156" s="29"/>
      <c r="AA156" s="29"/>
      <c r="AB156" s="29"/>
      <c r="AC156" s="29"/>
      <c r="AD156" s="29"/>
      <c r="AE156" s="29"/>
      <c r="AT156" s="17" t="s">
        <v>128</v>
      </c>
      <c r="AU156" s="17" t="s">
        <v>79</v>
      </c>
    </row>
    <row r="157" spans="1:65" s="13" customFormat="1">
      <c r="B157" s="151"/>
      <c r="D157" s="147" t="s">
        <v>130</v>
      </c>
      <c r="E157" s="152" t="s">
        <v>3</v>
      </c>
      <c r="F157" s="153" t="s">
        <v>251</v>
      </c>
      <c r="H157" s="154">
        <v>1.1200000000000001</v>
      </c>
      <c r="L157" s="151"/>
      <c r="M157" s="155"/>
      <c r="N157" s="156"/>
      <c r="O157" s="156"/>
      <c r="P157" s="156"/>
      <c r="Q157" s="156"/>
      <c r="R157" s="156"/>
      <c r="S157" s="156"/>
      <c r="T157" s="157"/>
      <c r="AT157" s="152" t="s">
        <v>130</v>
      </c>
      <c r="AU157" s="152" t="s">
        <v>79</v>
      </c>
      <c r="AV157" s="13" t="s">
        <v>79</v>
      </c>
      <c r="AW157" s="13" t="s">
        <v>31</v>
      </c>
      <c r="AX157" s="13" t="s">
        <v>77</v>
      </c>
      <c r="AY157" s="152" t="s">
        <v>119</v>
      </c>
    </row>
    <row r="158" spans="1:65" s="12" customFormat="1" ht="22.9" customHeight="1">
      <c r="B158" s="122"/>
      <c r="D158" s="123" t="s">
        <v>68</v>
      </c>
      <c r="E158" s="132" t="s">
        <v>148</v>
      </c>
      <c r="F158" s="132" t="s">
        <v>252</v>
      </c>
      <c r="J158" s="133">
        <f>BK158</f>
        <v>0</v>
      </c>
      <c r="L158" s="122"/>
      <c r="M158" s="126"/>
      <c r="N158" s="127"/>
      <c r="O158" s="127"/>
      <c r="P158" s="128">
        <f>SUM(P159:P172)</f>
        <v>31.943999999999996</v>
      </c>
      <c r="Q158" s="127"/>
      <c r="R158" s="128">
        <f>SUM(R159:R172)</f>
        <v>13.477067999999999</v>
      </c>
      <c r="S158" s="127"/>
      <c r="T158" s="129">
        <f>SUM(T159:T172)</f>
        <v>0</v>
      </c>
      <c r="AR158" s="123" t="s">
        <v>77</v>
      </c>
      <c r="AT158" s="130" t="s">
        <v>68</v>
      </c>
      <c r="AU158" s="130" t="s">
        <v>77</v>
      </c>
      <c r="AY158" s="123" t="s">
        <v>119</v>
      </c>
      <c r="BK158" s="131">
        <f>SUM(BK159:BK172)</f>
        <v>0</v>
      </c>
    </row>
    <row r="159" spans="1:65" s="2" customFormat="1" ht="36" customHeight="1">
      <c r="A159" s="29"/>
      <c r="B159" s="134"/>
      <c r="C159" s="135" t="s">
        <v>253</v>
      </c>
      <c r="D159" s="135" t="s">
        <v>121</v>
      </c>
      <c r="E159" s="136" t="s">
        <v>254</v>
      </c>
      <c r="F159" s="137" t="s">
        <v>255</v>
      </c>
      <c r="G159" s="138" t="s">
        <v>124</v>
      </c>
      <c r="H159" s="139">
        <v>13.2</v>
      </c>
      <c r="I159" s="140">
        <v>0</v>
      </c>
      <c r="J159" s="140">
        <f>ROUND(I159*H159,2)</f>
        <v>0</v>
      </c>
      <c r="K159" s="137" t="s">
        <v>125</v>
      </c>
      <c r="L159" s="30"/>
      <c r="M159" s="141" t="s">
        <v>3</v>
      </c>
      <c r="N159" s="142" t="s">
        <v>40</v>
      </c>
      <c r="O159" s="143">
        <v>0.31</v>
      </c>
      <c r="P159" s="143">
        <f>O159*H159</f>
        <v>4.0919999999999996</v>
      </c>
      <c r="Q159" s="143">
        <v>0.27994000000000002</v>
      </c>
      <c r="R159" s="143">
        <f>Q159*H159</f>
        <v>3.695208</v>
      </c>
      <c r="S159" s="143">
        <v>0</v>
      </c>
      <c r="T159" s="144">
        <f>S159*H159</f>
        <v>0</v>
      </c>
      <c r="U159" s="29"/>
      <c r="V159" s="29"/>
      <c r="W159" s="29"/>
      <c r="X159" s="29"/>
      <c r="Y159" s="29"/>
      <c r="Z159" s="29"/>
      <c r="AA159" s="29"/>
      <c r="AB159" s="29"/>
      <c r="AC159" s="29"/>
      <c r="AD159" s="29"/>
      <c r="AE159" s="29"/>
      <c r="AR159" s="145" t="s">
        <v>126</v>
      </c>
      <c r="AT159" s="145" t="s">
        <v>121</v>
      </c>
      <c r="AU159" s="145" t="s">
        <v>79</v>
      </c>
      <c r="AY159" s="17" t="s">
        <v>119</v>
      </c>
      <c r="BE159" s="146">
        <f>IF(N159="základní",J159,0)</f>
        <v>0</v>
      </c>
      <c r="BF159" s="146">
        <f>IF(N159="snížená",J159,0)</f>
        <v>0</v>
      </c>
      <c r="BG159" s="146">
        <f>IF(N159="zákl. přenesená",J159,0)</f>
        <v>0</v>
      </c>
      <c r="BH159" s="146">
        <f>IF(N159="sníž. přenesená",J159,0)</f>
        <v>0</v>
      </c>
      <c r="BI159" s="146">
        <f>IF(N159="nulová",J159,0)</f>
        <v>0</v>
      </c>
      <c r="BJ159" s="17" t="s">
        <v>77</v>
      </c>
      <c r="BK159" s="146">
        <f>ROUND(I159*H159,2)</f>
        <v>0</v>
      </c>
      <c r="BL159" s="17" t="s">
        <v>126</v>
      </c>
      <c r="BM159" s="145" t="s">
        <v>256</v>
      </c>
    </row>
    <row r="160" spans="1:65" s="2" customFormat="1" ht="97.5">
      <c r="A160" s="29"/>
      <c r="B160" s="30"/>
      <c r="C160" s="29"/>
      <c r="D160" s="147" t="s">
        <v>128</v>
      </c>
      <c r="E160" s="29"/>
      <c r="F160" s="148" t="s">
        <v>257</v>
      </c>
      <c r="G160" s="29"/>
      <c r="H160" s="29"/>
      <c r="I160" s="29"/>
      <c r="J160" s="29"/>
      <c r="K160" s="29"/>
      <c r="L160" s="30"/>
      <c r="M160" s="149"/>
      <c r="N160" s="150"/>
      <c r="O160" s="50"/>
      <c r="P160" s="50"/>
      <c r="Q160" s="50"/>
      <c r="R160" s="50"/>
      <c r="S160" s="50"/>
      <c r="T160" s="51"/>
      <c r="U160" s="29"/>
      <c r="V160" s="29"/>
      <c r="W160" s="29"/>
      <c r="X160" s="29"/>
      <c r="Y160" s="29"/>
      <c r="Z160" s="29"/>
      <c r="AA160" s="29"/>
      <c r="AB160" s="29"/>
      <c r="AC160" s="29"/>
      <c r="AD160" s="29"/>
      <c r="AE160" s="29"/>
      <c r="AT160" s="17" t="s">
        <v>128</v>
      </c>
      <c r="AU160" s="17" t="s">
        <v>79</v>
      </c>
    </row>
    <row r="161" spans="1:65" s="13" customFormat="1">
      <c r="B161" s="151"/>
      <c r="D161" s="147" t="s">
        <v>130</v>
      </c>
      <c r="E161" s="152" t="s">
        <v>3</v>
      </c>
      <c r="F161" s="153" t="s">
        <v>131</v>
      </c>
      <c r="H161" s="154">
        <v>13.2</v>
      </c>
      <c r="L161" s="151"/>
      <c r="M161" s="155"/>
      <c r="N161" s="156"/>
      <c r="O161" s="156"/>
      <c r="P161" s="156"/>
      <c r="Q161" s="156"/>
      <c r="R161" s="156"/>
      <c r="S161" s="156"/>
      <c r="T161" s="157"/>
      <c r="AT161" s="152" t="s">
        <v>130</v>
      </c>
      <c r="AU161" s="152" t="s">
        <v>79</v>
      </c>
      <c r="AV161" s="13" t="s">
        <v>79</v>
      </c>
      <c r="AW161" s="13" t="s">
        <v>31</v>
      </c>
      <c r="AX161" s="13" t="s">
        <v>77</v>
      </c>
      <c r="AY161" s="152" t="s">
        <v>119</v>
      </c>
    </row>
    <row r="162" spans="1:65" s="2" customFormat="1" ht="36" customHeight="1">
      <c r="A162" s="29"/>
      <c r="B162" s="134"/>
      <c r="C162" s="135" t="s">
        <v>258</v>
      </c>
      <c r="D162" s="135" t="s">
        <v>121</v>
      </c>
      <c r="E162" s="136" t="s">
        <v>259</v>
      </c>
      <c r="F162" s="137" t="s">
        <v>260</v>
      </c>
      <c r="G162" s="138" t="s">
        <v>124</v>
      </c>
      <c r="H162" s="139">
        <v>13.2</v>
      </c>
      <c r="I162" s="140">
        <v>0</v>
      </c>
      <c r="J162" s="140">
        <f>ROUND(I162*H162,2)</f>
        <v>0</v>
      </c>
      <c r="K162" s="137" t="s">
        <v>125</v>
      </c>
      <c r="L162" s="30"/>
      <c r="M162" s="141" t="s">
        <v>3</v>
      </c>
      <c r="N162" s="142" t="s">
        <v>40</v>
      </c>
      <c r="O162" s="143">
        <v>0.5</v>
      </c>
      <c r="P162" s="143">
        <f>O162*H162</f>
        <v>6.6</v>
      </c>
      <c r="Q162" s="143">
        <v>0.34762999999999999</v>
      </c>
      <c r="R162" s="143">
        <f>Q162*H162</f>
        <v>4.5887159999999998</v>
      </c>
      <c r="S162" s="143">
        <v>0</v>
      </c>
      <c r="T162" s="144">
        <f>S162*H162</f>
        <v>0</v>
      </c>
      <c r="U162" s="29"/>
      <c r="V162" s="29"/>
      <c r="W162" s="29"/>
      <c r="X162" s="29"/>
      <c r="Y162" s="29"/>
      <c r="Z162" s="29"/>
      <c r="AA162" s="29"/>
      <c r="AB162" s="29"/>
      <c r="AC162" s="29"/>
      <c r="AD162" s="29"/>
      <c r="AE162" s="29"/>
      <c r="AR162" s="145" t="s">
        <v>126</v>
      </c>
      <c r="AT162" s="145" t="s">
        <v>121</v>
      </c>
      <c r="AU162" s="145" t="s">
        <v>79</v>
      </c>
      <c r="AY162" s="17" t="s">
        <v>119</v>
      </c>
      <c r="BE162" s="146">
        <f>IF(N162="základní",J162,0)</f>
        <v>0</v>
      </c>
      <c r="BF162" s="146">
        <f>IF(N162="snížená",J162,0)</f>
        <v>0</v>
      </c>
      <c r="BG162" s="146">
        <f>IF(N162="zákl. přenesená",J162,0)</f>
        <v>0</v>
      </c>
      <c r="BH162" s="146">
        <f>IF(N162="sníž. přenesená",J162,0)</f>
        <v>0</v>
      </c>
      <c r="BI162" s="146">
        <f>IF(N162="nulová",J162,0)</f>
        <v>0</v>
      </c>
      <c r="BJ162" s="17" t="s">
        <v>77</v>
      </c>
      <c r="BK162" s="146">
        <f>ROUND(I162*H162,2)</f>
        <v>0</v>
      </c>
      <c r="BL162" s="17" t="s">
        <v>126</v>
      </c>
      <c r="BM162" s="145" t="s">
        <v>261</v>
      </c>
    </row>
    <row r="163" spans="1:65" s="2" customFormat="1" ht="97.5">
      <c r="A163" s="29"/>
      <c r="B163" s="30"/>
      <c r="C163" s="29"/>
      <c r="D163" s="147" t="s">
        <v>128</v>
      </c>
      <c r="E163" s="29"/>
      <c r="F163" s="148" t="s">
        <v>257</v>
      </c>
      <c r="G163" s="29"/>
      <c r="H163" s="29"/>
      <c r="I163" s="29"/>
      <c r="J163" s="29"/>
      <c r="K163" s="29"/>
      <c r="L163" s="30"/>
      <c r="M163" s="149"/>
      <c r="N163" s="150"/>
      <c r="O163" s="50"/>
      <c r="P163" s="50"/>
      <c r="Q163" s="50"/>
      <c r="R163" s="50"/>
      <c r="S163" s="50"/>
      <c r="T163" s="51"/>
      <c r="U163" s="29"/>
      <c r="V163" s="29"/>
      <c r="W163" s="29"/>
      <c r="X163" s="29"/>
      <c r="Y163" s="29"/>
      <c r="Z163" s="29"/>
      <c r="AA163" s="29"/>
      <c r="AB163" s="29"/>
      <c r="AC163" s="29"/>
      <c r="AD163" s="29"/>
      <c r="AE163" s="29"/>
      <c r="AT163" s="17" t="s">
        <v>128</v>
      </c>
      <c r="AU163" s="17" t="s">
        <v>79</v>
      </c>
    </row>
    <row r="164" spans="1:65" s="13" customFormat="1">
      <c r="B164" s="151"/>
      <c r="D164" s="147" t="s">
        <v>130</v>
      </c>
      <c r="E164" s="152" t="s">
        <v>3</v>
      </c>
      <c r="F164" s="153" t="s">
        <v>131</v>
      </c>
      <c r="H164" s="154">
        <v>13.2</v>
      </c>
      <c r="L164" s="151"/>
      <c r="M164" s="155"/>
      <c r="N164" s="156"/>
      <c r="O164" s="156"/>
      <c r="P164" s="156"/>
      <c r="Q164" s="156"/>
      <c r="R164" s="156"/>
      <c r="S164" s="156"/>
      <c r="T164" s="157"/>
      <c r="AT164" s="152" t="s">
        <v>130</v>
      </c>
      <c r="AU164" s="152" t="s">
        <v>79</v>
      </c>
      <c r="AV164" s="13" t="s">
        <v>79</v>
      </c>
      <c r="AW164" s="13" t="s">
        <v>31</v>
      </c>
      <c r="AX164" s="13" t="s">
        <v>77</v>
      </c>
      <c r="AY164" s="152" t="s">
        <v>119</v>
      </c>
    </row>
    <row r="165" spans="1:65" s="2" customFormat="1" ht="36" customHeight="1">
      <c r="A165" s="29"/>
      <c r="B165" s="134"/>
      <c r="C165" s="135" t="s">
        <v>262</v>
      </c>
      <c r="D165" s="135" t="s">
        <v>121</v>
      </c>
      <c r="E165" s="136" t="s">
        <v>263</v>
      </c>
      <c r="F165" s="137" t="s">
        <v>264</v>
      </c>
      <c r="G165" s="138" t="s">
        <v>124</v>
      </c>
      <c r="H165" s="139">
        <v>13.2</v>
      </c>
      <c r="I165" s="140">
        <v>0</v>
      </c>
      <c r="J165" s="140">
        <f>ROUND(I165*H165,2)</f>
        <v>0</v>
      </c>
      <c r="K165" s="137" t="s">
        <v>125</v>
      </c>
      <c r="L165" s="30"/>
      <c r="M165" s="141" t="s">
        <v>3</v>
      </c>
      <c r="N165" s="142" t="s">
        <v>40</v>
      </c>
      <c r="O165" s="143">
        <v>1.0209999999999999</v>
      </c>
      <c r="P165" s="143">
        <f>O165*H165</f>
        <v>13.477199999999998</v>
      </c>
      <c r="Q165" s="143">
        <v>0.26375999999999999</v>
      </c>
      <c r="R165" s="143">
        <f>Q165*H165</f>
        <v>3.4816319999999998</v>
      </c>
      <c r="S165" s="143">
        <v>0</v>
      </c>
      <c r="T165" s="144">
        <f>S165*H165</f>
        <v>0</v>
      </c>
      <c r="U165" s="29"/>
      <c r="V165" s="29"/>
      <c r="W165" s="29"/>
      <c r="X165" s="29"/>
      <c r="Y165" s="29"/>
      <c r="Z165" s="29"/>
      <c r="AA165" s="29"/>
      <c r="AB165" s="29"/>
      <c r="AC165" s="29"/>
      <c r="AD165" s="29"/>
      <c r="AE165" s="29"/>
      <c r="AR165" s="145" t="s">
        <v>126</v>
      </c>
      <c r="AT165" s="145" t="s">
        <v>121</v>
      </c>
      <c r="AU165" s="145" t="s">
        <v>79</v>
      </c>
      <c r="AY165" s="17" t="s">
        <v>119</v>
      </c>
      <c r="BE165" s="146">
        <f>IF(N165="základní",J165,0)</f>
        <v>0</v>
      </c>
      <c r="BF165" s="146">
        <f>IF(N165="snížená",J165,0)</f>
        <v>0</v>
      </c>
      <c r="BG165" s="146">
        <f>IF(N165="zákl. přenesená",J165,0)</f>
        <v>0</v>
      </c>
      <c r="BH165" s="146">
        <f>IF(N165="sníž. přenesená",J165,0)</f>
        <v>0</v>
      </c>
      <c r="BI165" s="146">
        <f>IF(N165="nulová",J165,0)</f>
        <v>0</v>
      </c>
      <c r="BJ165" s="17" t="s">
        <v>77</v>
      </c>
      <c r="BK165" s="146">
        <f>ROUND(I165*H165,2)</f>
        <v>0</v>
      </c>
      <c r="BL165" s="17" t="s">
        <v>126</v>
      </c>
      <c r="BM165" s="145" t="s">
        <v>265</v>
      </c>
    </row>
    <row r="166" spans="1:65" s="2" customFormat="1" ht="97.5">
      <c r="A166" s="29"/>
      <c r="B166" s="30"/>
      <c r="C166" s="29"/>
      <c r="D166" s="147" t="s">
        <v>128</v>
      </c>
      <c r="E166" s="29"/>
      <c r="F166" s="148" t="s">
        <v>257</v>
      </c>
      <c r="G166" s="29"/>
      <c r="H166" s="29"/>
      <c r="I166" s="29"/>
      <c r="J166" s="29"/>
      <c r="K166" s="29"/>
      <c r="L166" s="30"/>
      <c r="M166" s="149"/>
      <c r="N166" s="150"/>
      <c r="O166" s="50"/>
      <c r="P166" s="50"/>
      <c r="Q166" s="50"/>
      <c r="R166" s="50"/>
      <c r="S166" s="50"/>
      <c r="T166" s="51"/>
      <c r="U166" s="29"/>
      <c r="V166" s="29"/>
      <c r="W166" s="29"/>
      <c r="X166" s="29"/>
      <c r="Y166" s="29"/>
      <c r="Z166" s="29"/>
      <c r="AA166" s="29"/>
      <c r="AB166" s="29"/>
      <c r="AC166" s="29"/>
      <c r="AD166" s="29"/>
      <c r="AE166" s="29"/>
      <c r="AT166" s="17" t="s">
        <v>128</v>
      </c>
      <c r="AU166" s="17" t="s">
        <v>79</v>
      </c>
    </row>
    <row r="167" spans="1:65" s="13" customFormat="1">
      <c r="B167" s="151"/>
      <c r="D167" s="147" t="s">
        <v>130</v>
      </c>
      <c r="E167" s="152" t="s">
        <v>3</v>
      </c>
      <c r="F167" s="153" t="s">
        <v>131</v>
      </c>
      <c r="H167" s="154">
        <v>13.2</v>
      </c>
      <c r="L167" s="151"/>
      <c r="M167" s="155"/>
      <c r="N167" s="156"/>
      <c r="O167" s="156"/>
      <c r="P167" s="156"/>
      <c r="Q167" s="156"/>
      <c r="R167" s="156"/>
      <c r="S167" s="156"/>
      <c r="T167" s="157"/>
      <c r="AT167" s="152" t="s">
        <v>130</v>
      </c>
      <c r="AU167" s="152" t="s">
        <v>79</v>
      </c>
      <c r="AV167" s="13" t="s">
        <v>79</v>
      </c>
      <c r="AW167" s="13" t="s">
        <v>31</v>
      </c>
      <c r="AX167" s="13" t="s">
        <v>77</v>
      </c>
      <c r="AY167" s="152" t="s">
        <v>119</v>
      </c>
    </row>
    <row r="168" spans="1:65" s="2" customFormat="1" ht="36" customHeight="1">
      <c r="A168" s="29"/>
      <c r="B168" s="134"/>
      <c r="C168" s="135" t="s">
        <v>266</v>
      </c>
      <c r="D168" s="135" t="s">
        <v>121</v>
      </c>
      <c r="E168" s="136" t="s">
        <v>267</v>
      </c>
      <c r="F168" s="137" t="s">
        <v>268</v>
      </c>
      <c r="G168" s="138" t="s">
        <v>124</v>
      </c>
      <c r="H168" s="139">
        <v>13.2</v>
      </c>
      <c r="I168" s="140">
        <v>0</v>
      </c>
      <c r="J168" s="140">
        <f>ROUND(I168*H168,2)</f>
        <v>0</v>
      </c>
      <c r="K168" s="137" t="s">
        <v>125</v>
      </c>
      <c r="L168" s="30"/>
      <c r="M168" s="141" t="s">
        <v>3</v>
      </c>
      <c r="N168" s="142" t="s">
        <v>40</v>
      </c>
      <c r="O168" s="143">
        <v>0.58699999999999997</v>
      </c>
      <c r="P168" s="143">
        <f>O168*H168</f>
        <v>7.7483999999999993</v>
      </c>
      <c r="Q168" s="143">
        <v>0.12966</v>
      </c>
      <c r="R168" s="143">
        <f>Q168*H168</f>
        <v>1.7115119999999999</v>
      </c>
      <c r="S168" s="143">
        <v>0</v>
      </c>
      <c r="T168" s="144">
        <f>S168*H168</f>
        <v>0</v>
      </c>
      <c r="U168" s="29"/>
      <c r="V168" s="29"/>
      <c r="W168" s="29"/>
      <c r="X168" s="29"/>
      <c r="Y168" s="29"/>
      <c r="Z168" s="29"/>
      <c r="AA168" s="29"/>
      <c r="AB168" s="29"/>
      <c r="AC168" s="29"/>
      <c r="AD168" s="29"/>
      <c r="AE168" s="29"/>
      <c r="AR168" s="145" t="s">
        <v>126</v>
      </c>
      <c r="AT168" s="145" t="s">
        <v>121</v>
      </c>
      <c r="AU168" s="145" t="s">
        <v>79</v>
      </c>
      <c r="AY168" s="17" t="s">
        <v>119</v>
      </c>
      <c r="BE168" s="146">
        <f>IF(N168="základní",J168,0)</f>
        <v>0</v>
      </c>
      <c r="BF168" s="146">
        <f>IF(N168="snížená",J168,0)</f>
        <v>0</v>
      </c>
      <c r="BG168" s="146">
        <f>IF(N168="zákl. přenesená",J168,0)</f>
        <v>0</v>
      </c>
      <c r="BH168" s="146">
        <f>IF(N168="sníž. přenesená",J168,0)</f>
        <v>0</v>
      </c>
      <c r="BI168" s="146">
        <f>IF(N168="nulová",J168,0)</f>
        <v>0</v>
      </c>
      <c r="BJ168" s="17" t="s">
        <v>77</v>
      </c>
      <c r="BK168" s="146">
        <f>ROUND(I168*H168,2)</f>
        <v>0</v>
      </c>
      <c r="BL168" s="17" t="s">
        <v>126</v>
      </c>
      <c r="BM168" s="145" t="s">
        <v>269</v>
      </c>
    </row>
    <row r="169" spans="1:65" s="2" customFormat="1" ht="136.5">
      <c r="A169" s="29"/>
      <c r="B169" s="30"/>
      <c r="C169" s="29"/>
      <c r="D169" s="147" t="s">
        <v>128</v>
      </c>
      <c r="E169" s="29"/>
      <c r="F169" s="148" t="s">
        <v>270</v>
      </c>
      <c r="G169" s="29"/>
      <c r="H169" s="29"/>
      <c r="I169" s="29"/>
      <c r="J169" s="29"/>
      <c r="K169" s="29"/>
      <c r="L169" s="30"/>
      <c r="M169" s="149"/>
      <c r="N169" s="150"/>
      <c r="O169" s="50"/>
      <c r="P169" s="50"/>
      <c r="Q169" s="50"/>
      <c r="R169" s="50"/>
      <c r="S169" s="50"/>
      <c r="T169" s="51"/>
      <c r="U169" s="29"/>
      <c r="V169" s="29"/>
      <c r="W169" s="29"/>
      <c r="X169" s="29"/>
      <c r="Y169" s="29"/>
      <c r="Z169" s="29"/>
      <c r="AA169" s="29"/>
      <c r="AB169" s="29"/>
      <c r="AC169" s="29"/>
      <c r="AD169" s="29"/>
      <c r="AE169" s="29"/>
      <c r="AT169" s="17" t="s">
        <v>128</v>
      </c>
      <c r="AU169" s="17" t="s">
        <v>79</v>
      </c>
    </row>
    <row r="170" spans="1:65" s="13" customFormat="1">
      <c r="B170" s="151"/>
      <c r="D170" s="147" t="s">
        <v>130</v>
      </c>
      <c r="E170" s="152" t="s">
        <v>3</v>
      </c>
      <c r="F170" s="153" t="s">
        <v>131</v>
      </c>
      <c r="H170" s="154">
        <v>13.2</v>
      </c>
      <c r="L170" s="151"/>
      <c r="M170" s="155"/>
      <c r="N170" s="156"/>
      <c r="O170" s="156"/>
      <c r="P170" s="156"/>
      <c r="Q170" s="156"/>
      <c r="R170" s="156"/>
      <c r="S170" s="156"/>
      <c r="T170" s="157"/>
      <c r="AT170" s="152" t="s">
        <v>130</v>
      </c>
      <c r="AU170" s="152" t="s">
        <v>79</v>
      </c>
      <c r="AV170" s="13" t="s">
        <v>79</v>
      </c>
      <c r="AW170" s="13" t="s">
        <v>31</v>
      </c>
      <c r="AX170" s="13" t="s">
        <v>77</v>
      </c>
      <c r="AY170" s="152" t="s">
        <v>119</v>
      </c>
    </row>
    <row r="171" spans="1:65" s="2" customFormat="1" ht="24" customHeight="1">
      <c r="A171" s="29"/>
      <c r="B171" s="134"/>
      <c r="C171" s="135" t="s">
        <v>271</v>
      </c>
      <c r="D171" s="135" t="s">
        <v>121</v>
      </c>
      <c r="E171" s="136" t="s">
        <v>272</v>
      </c>
      <c r="F171" s="137" t="s">
        <v>273</v>
      </c>
      <c r="G171" s="138" t="s">
        <v>124</v>
      </c>
      <c r="H171" s="139">
        <v>13.2</v>
      </c>
      <c r="I171" s="140">
        <v>0</v>
      </c>
      <c r="J171" s="140">
        <f>ROUND(I171*H171,2)</f>
        <v>0</v>
      </c>
      <c r="K171" s="137" t="s">
        <v>125</v>
      </c>
      <c r="L171" s="30"/>
      <c r="M171" s="141" t="s">
        <v>3</v>
      </c>
      <c r="N171" s="142" t="s">
        <v>40</v>
      </c>
      <c r="O171" s="143">
        <v>2E-3</v>
      </c>
      <c r="P171" s="143">
        <f>O171*H171</f>
        <v>2.64E-2</v>
      </c>
      <c r="Q171" s="143">
        <v>0</v>
      </c>
      <c r="R171" s="143">
        <f>Q171*H171</f>
        <v>0</v>
      </c>
      <c r="S171" s="143">
        <v>0</v>
      </c>
      <c r="T171" s="144">
        <f>S171*H171</f>
        <v>0</v>
      </c>
      <c r="U171" s="29"/>
      <c r="V171" s="29"/>
      <c r="W171" s="29"/>
      <c r="X171" s="29"/>
      <c r="Y171" s="29"/>
      <c r="Z171" s="29"/>
      <c r="AA171" s="29"/>
      <c r="AB171" s="29"/>
      <c r="AC171" s="29"/>
      <c r="AD171" s="29"/>
      <c r="AE171" s="29"/>
      <c r="AR171" s="145" t="s">
        <v>126</v>
      </c>
      <c r="AT171" s="145" t="s">
        <v>121</v>
      </c>
      <c r="AU171" s="145" t="s">
        <v>79</v>
      </c>
      <c r="AY171" s="17" t="s">
        <v>119</v>
      </c>
      <c r="BE171" s="146">
        <f>IF(N171="základní",J171,0)</f>
        <v>0</v>
      </c>
      <c r="BF171" s="146">
        <f>IF(N171="snížená",J171,0)</f>
        <v>0</v>
      </c>
      <c r="BG171" s="146">
        <f>IF(N171="zákl. přenesená",J171,0)</f>
        <v>0</v>
      </c>
      <c r="BH171" s="146">
        <f>IF(N171="sníž. přenesená",J171,0)</f>
        <v>0</v>
      </c>
      <c r="BI171" s="146">
        <f>IF(N171="nulová",J171,0)</f>
        <v>0</v>
      </c>
      <c r="BJ171" s="17" t="s">
        <v>77</v>
      </c>
      <c r="BK171" s="146">
        <f>ROUND(I171*H171,2)</f>
        <v>0</v>
      </c>
      <c r="BL171" s="17" t="s">
        <v>126</v>
      </c>
      <c r="BM171" s="145" t="s">
        <v>274</v>
      </c>
    </row>
    <row r="172" spans="1:65" s="13" customFormat="1">
      <c r="B172" s="151"/>
      <c r="D172" s="147" t="s">
        <v>130</v>
      </c>
      <c r="E172" s="152" t="s">
        <v>3</v>
      </c>
      <c r="F172" s="153" t="s">
        <v>131</v>
      </c>
      <c r="H172" s="154">
        <v>13.2</v>
      </c>
      <c r="L172" s="151"/>
      <c r="M172" s="155"/>
      <c r="N172" s="156"/>
      <c r="O172" s="156"/>
      <c r="P172" s="156"/>
      <c r="Q172" s="156"/>
      <c r="R172" s="156"/>
      <c r="S172" s="156"/>
      <c r="T172" s="157"/>
      <c r="AT172" s="152" t="s">
        <v>130</v>
      </c>
      <c r="AU172" s="152" t="s">
        <v>79</v>
      </c>
      <c r="AV172" s="13" t="s">
        <v>79</v>
      </c>
      <c r="AW172" s="13" t="s">
        <v>31</v>
      </c>
      <c r="AX172" s="13" t="s">
        <v>77</v>
      </c>
      <c r="AY172" s="152" t="s">
        <v>119</v>
      </c>
    </row>
    <row r="173" spans="1:65" s="12" customFormat="1" ht="22.9" customHeight="1">
      <c r="B173" s="122"/>
      <c r="D173" s="123" t="s">
        <v>68</v>
      </c>
      <c r="E173" s="132" t="s">
        <v>167</v>
      </c>
      <c r="F173" s="132" t="s">
        <v>275</v>
      </c>
      <c r="J173" s="133">
        <f>BK173</f>
        <v>0</v>
      </c>
      <c r="L173" s="122"/>
      <c r="M173" s="126"/>
      <c r="N173" s="127"/>
      <c r="O173" s="127"/>
      <c r="P173" s="128">
        <f>SUM(P174:P186)</f>
        <v>16.613564999999998</v>
      </c>
      <c r="Q173" s="127"/>
      <c r="R173" s="128">
        <f>SUM(R174:R186)</f>
        <v>0.14710399999999998</v>
      </c>
      <c r="S173" s="127"/>
      <c r="T173" s="129">
        <f>SUM(T174:T186)</f>
        <v>0</v>
      </c>
      <c r="AR173" s="123" t="s">
        <v>77</v>
      </c>
      <c r="AT173" s="130" t="s">
        <v>68</v>
      </c>
      <c r="AU173" s="130" t="s">
        <v>77</v>
      </c>
      <c r="AY173" s="123" t="s">
        <v>119</v>
      </c>
      <c r="BK173" s="131">
        <f>SUM(BK174:BK186)</f>
        <v>0</v>
      </c>
    </row>
    <row r="174" spans="1:65" s="2" customFormat="1" ht="24" customHeight="1">
      <c r="A174" s="29"/>
      <c r="B174" s="134"/>
      <c r="C174" s="135" t="s">
        <v>276</v>
      </c>
      <c r="D174" s="135" t="s">
        <v>121</v>
      </c>
      <c r="E174" s="136" t="s">
        <v>277</v>
      </c>
      <c r="F174" s="137" t="s">
        <v>278</v>
      </c>
      <c r="G174" s="138" t="s">
        <v>144</v>
      </c>
      <c r="H174" s="139">
        <v>8</v>
      </c>
      <c r="I174" s="140">
        <v>0</v>
      </c>
      <c r="J174" s="140">
        <f>ROUND(I174*H174,2)</f>
        <v>0</v>
      </c>
      <c r="K174" s="137" t="s">
        <v>125</v>
      </c>
      <c r="L174" s="30"/>
      <c r="M174" s="141" t="s">
        <v>3</v>
      </c>
      <c r="N174" s="142" t="s">
        <v>40</v>
      </c>
      <c r="O174" s="143">
        <v>0.36</v>
      </c>
      <c r="P174" s="143">
        <f>O174*H174</f>
        <v>2.88</v>
      </c>
      <c r="Q174" s="143">
        <v>2.0000000000000002E-5</v>
      </c>
      <c r="R174" s="143">
        <f>Q174*H174</f>
        <v>1.6000000000000001E-4</v>
      </c>
      <c r="S174" s="143">
        <v>0</v>
      </c>
      <c r="T174" s="144">
        <f>S174*H174</f>
        <v>0</v>
      </c>
      <c r="U174" s="29"/>
      <c r="V174" s="29"/>
      <c r="W174" s="29"/>
      <c r="X174" s="29"/>
      <c r="Y174" s="29"/>
      <c r="Z174" s="29"/>
      <c r="AA174" s="29"/>
      <c r="AB174" s="29"/>
      <c r="AC174" s="29"/>
      <c r="AD174" s="29"/>
      <c r="AE174" s="29"/>
      <c r="AR174" s="145" t="s">
        <v>126</v>
      </c>
      <c r="AT174" s="145" t="s">
        <v>121</v>
      </c>
      <c r="AU174" s="145" t="s">
        <v>79</v>
      </c>
      <c r="AY174" s="17" t="s">
        <v>119</v>
      </c>
      <c r="BE174" s="146">
        <f>IF(N174="základní",J174,0)</f>
        <v>0</v>
      </c>
      <c r="BF174" s="146">
        <f>IF(N174="snížená",J174,0)</f>
        <v>0</v>
      </c>
      <c r="BG174" s="146">
        <f>IF(N174="zákl. přenesená",J174,0)</f>
        <v>0</v>
      </c>
      <c r="BH174" s="146">
        <f>IF(N174="sníž. přenesená",J174,0)</f>
        <v>0</v>
      </c>
      <c r="BI174" s="146">
        <f>IF(N174="nulová",J174,0)</f>
        <v>0</v>
      </c>
      <c r="BJ174" s="17" t="s">
        <v>77</v>
      </c>
      <c r="BK174" s="146">
        <f>ROUND(I174*H174,2)</f>
        <v>0</v>
      </c>
      <c r="BL174" s="17" t="s">
        <v>126</v>
      </c>
      <c r="BM174" s="145" t="s">
        <v>279</v>
      </c>
    </row>
    <row r="175" spans="1:65" s="2" customFormat="1" ht="107.25">
      <c r="A175" s="29"/>
      <c r="B175" s="30"/>
      <c r="C175" s="29"/>
      <c r="D175" s="147" t="s">
        <v>128</v>
      </c>
      <c r="E175" s="29"/>
      <c r="F175" s="148" t="s">
        <v>280</v>
      </c>
      <c r="G175" s="29"/>
      <c r="H175" s="29"/>
      <c r="I175" s="29"/>
      <c r="J175" s="29"/>
      <c r="K175" s="29"/>
      <c r="L175" s="30"/>
      <c r="M175" s="149"/>
      <c r="N175" s="150"/>
      <c r="O175" s="50"/>
      <c r="P175" s="50"/>
      <c r="Q175" s="50"/>
      <c r="R175" s="50"/>
      <c r="S175" s="50"/>
      <c r="T175" s="51"/>
      <c r="U175" s="29"/>
      <c r="V175" s="29"/>
      <c r="W175" s="29"/>
      <c r="X175" s="29"/>
      <c r="Y175" s="29"/>
      <c r="Z175" s="29"/>
      <c r="AA175" s="29"/>
      <c r="AB175" s="29"/>
      <c r="AC175" s="29"/>
      <c r="AD175" s="29"/>
      <c r="AE175" s="29"/>
      <c r="AT175" s="17" t="s">
        <v>128</v>
      </c>
      <c r="AU175" s="17" t="s">
        <v>79</v>
      </c>
    </row>
    <row r="176" spans="1:65" s="13" customFormat="1">
      <c r="B176" s="151"/>
      <c r="D176" s="147" t="s">
        <v>130</v>
      </c>
      <c r="E176" s="152" t="s">
        <v>3</v>
      </c>
      <c r="F176" s="153" t="s">
        <v>281</v>
      </c>
      <c r="H176" s="154">
        <v>8</v>
      </c>
      <c r="L176" s="151"/>
      <c r="M176" s="155"/>
      <c r="N176" s="156"/>
      <c r="O176" s="156"/>
      <c r="P176" s="156"/>
      <c r="Q176" s="156"/>
      <c r="R176" s="156"/>
      <c r="S176" s="156"/>
      <c r="T176" s="157"/>
      <c r="AT176" s="152" t="s">
        <v>130</v>
      </c>
      <c r="AU176" s="152" t="s">
        <v>79</v>
      </c>
      <c r="AV176" s="13" t="s">
        <v>79</v>
      </c>
      <c r="AW176" s="13" t="s">
        <v>31</v>
      </c>
      <c r="AX176" s="13" t="s">
        <v>77</v>
      </c>
      <c r="AY176" s="152" t="s">
        <v>119</v>
      </c>
    </row>
    <row r="177" spans="1:65" s="2" customFormat="1" ht="24" customHeight="1">
      <c r="A177" s="29"/>
      <c r="B177" s="134"/>
      <c r="C177" s="159" t="s">
        <v>282</v>
      </c>
      <c r="D177" s="159" t="s">
        <v>194</v>
      </c>
      <c r="E177" s="160" t="s">
        <v>283</v>
      </c>
      <c r="F177" s="161" t="s">
        <v>284</v>
      </c>
      <c r="G177" s="162" t="s">
        <v>144</v>
      </c>
      <c r="H177" s="163">
        <v>8</v>
      </c>
      <c r="I177" s="164">
        <v>0</v>
      </c>
      <c r="J177" s="164">
        <f>ROUND(I177*H177,2)</f>
        <v>0</v>
      </c>
      <c r="K177" s="161" t="s">
        <v>125</v>
      </c>
      <c r="L177" s="165"/>
      <c r="M177" s="166" t="s">
        <v>3</v>
      </c>
      <c r="N177" s="167" t="s">
        <v>40</v>
      </c>
      <c r="O177" s="143">
        <v>0</v>
      </c>
      <c r="P177" s="143">
        <f>O177*H177</f>
        <v>0</v>
      </c>
      <c r="Q177" s="143">
        <v>1.274E-2</v>
      </c>
      <c r="R177" s="143">
        <f>Q177*H177</f>
        <v>0.10192</v>
      </c>
      <c r="S177" s="143">
        <v>0</v>
      </c>
      <c r="T177" s="144">
        <f>S177*H177</f>
        <v>0</v>
      </c>
      <c r="U177" s="29"/>
      <c r="V177" s="29"/>
      <c r="W177" s="29"/>
      <c r="X177" s="29"/>
      <c r="Y177" s="29"/>
      <c r="Z177" s="29"/>
      <c r="AA177" s="29"/>
      <c r="AB177" s="29"/>
      <c r="AC177" s="29"/>
      <c r="AD177" s="29"/>
      <c r="AE177" s="29"/>
      <c r="AR177" s="145" t="s">
        <v>167</v>
      </c>
      <c r="AT177" s="145" t="s">
        <v>194</v>
      </c>
      <c r="AU177" s="145" t="s">
        <v>79</v>
      </c>
      <c r="AY177" s="17" t="s">
        <v>119</v>
      </c>
      <c r="BE177" s="146">
        <f>IF(N177="základní",J177,0)</f>
        <v>0</v>
      </c>
      <c r="BF177" s="146">
        <f>IF(N177="snížená",J177,0)</f>
        <v>0</v>
      </c>
      <c r="BG177" s="146">
        <f>IF(N177="zákl. přenesená",J177,0)</f>
        <v>0</v>
      </c>
      <c r="BH177" s="146">
        <f>IF(N177="sníž. přenesená",J177,0)</f>
        <v>0</v>
      </c>
      <c r="BI177" s="146">
        <f>IF(N177="nulová",J177,0)</f>
        <v>0</v>
      </c>
      <c r="BJ177" s="17" t="s">
        <v>77</v>
      </c>
      <c r="BK177" s="146">
        <f>ROUND(I177*H177,2)</f>
        <v>0</v>
      </c>
      <c r="BL177" s="17" t="s">
        <v>126</v>
      </c>
      <c r="BM177" s="145" t="s">
        <v>285</v>
      </c>
    </row>
    <row r="178" spans="1:65" s="2" customFormat="1" ht="16.5" customHeight="1">
      <c r="A178" s="29"/>
      <c r="B178" s="134"/>
      <c r="C178" s="135" t="s">
        <v>286</v>
      </c>
      <c r="D178" s="135" t="s">
        <v>121</v>
      </c>
      <c r="E178" s="136" t="s">
        <v>287</v>
      </c>
      <c r="F178" s="137" t="s">
        <v>288</v>
      </c>
      <c r="G178" s="138" t="s">
        <v>221</v>
      </c>
      <c r="H178" s="139">
        <v>1</v>
      </c>
      <c r="I178" s="140">
        <v>0</v>
      </c>
      <c r="J178" s="140">
        <f>ROUND(I178*H178,2)</f>
        <v>0</v>
      </c>
      <c r="K178" s="137" t="s">
        <v>3</v>
      </c>
      <c r="L178" s="30"/>
      <c r="M178" s="141" t="s">
        <v>3</v>
      </c>
      <c r="N178" s="142" t="s">
        <v>40</v>
      </c>
      <c r="O178" s="143">
        <v>0</v>
      </c>
      <c r="P178" s="143">
        <f>O178*H178</f>
        <v>0</v>
      </c>
      <c r="Q178" s="143">
        <v>0</v>
      </c>
      <c r="R178" s="143">
        <f>Q178*H178</f>
        <v>0</v>
      </c>
      <c r="S178" s="143">
        <v>0</v>
      </c>
      <c r="T178" s="144">
        <f>S178*H178</f>
        <v>0</v>
      </c>
      <c r="U178" s="29"/>
      <c r="V178" s="29"/>
      <c r="W178" s="29"/>
      <c r="X178" s="29"/>
      <c r="Y178" s="29"/>
      <c r="Z178" s="29"/>
      <c r="AA178" s="29"/>
      <c r="AB178" s="29"/>
      <c r="AC178" s="29"/>
      <c r="AD178" s="29"/>
      <c r="AE178" s="29"/>
      <c r="AR178" s="145" t="s">
        <v>126</v>
      </c>
      <c r="AT178" s="145" t="s">
        <v>121</v>
      </c>
      <c r="AU178" s="145" t="s">
        <v>79</v>
      </c>
      <c r="AY178" s="17" t="s">
        <v>119</v>
      </c>
      <c r="BE178" s="146">
        <f>IF(N178="základní",J178,0)</f>
        <v>0</v>
      </c>
      <c r="BF178" s="146">
        <f>IF(N178="snížená",J178,0)</f>
        <v>0</v>
      </c>
      <c r="BG178" s="146">
        <f>IF(N178="zákl. přenesená",J178,0)</f>
        <v>0</v>
      </c>
      <c r="BH178" s="146">
        <f>IF(N178="sníž. přenesená",J178,0)</f>
        <v>0</v>
      </c>
      <c r="BI178" s="146">
        <f>IF(N178="nulová",J178,0)</f>
        <v>0</v>
      </c>
      <c r="BJ178" s="17" t="s">
        <v>77</v>
      </c>
      <c r="BK178" s="146">
        <f>ROUND(I178*H178,2)</f>
        <v>0</v>
      </c>
      <c r="BL178" s="17" t="s">
        <v>126</v>
      </c>
      <c r="BM178" s="145" t="s">
        <v>289</v>
      </c>
    </row>
    <row r="179" spans="1:65" s="13" customFormat="1">
      <c r="B179" s="151"/>
      <c r="D179" s="147" t="s">
        <v>130</v>
      </c>
      <c r="E179" s="152" t="s">
        <v>3</v>
      </c>
      <c r="F179" s="153" t="s">
        <v>223</v>
      </c>
      <c r="H179" s="154">
        <v>1</v>
      </c>
      <c r="L179" s="151"/>
      <c r="M179" s="155"/>
      <c r="N179" s="156"/>
      <c r="O179" s="156"/>
      <c r="P179" s="156"/>
      <c r="Q179" s="156"/>
      <c r="R179" s="156"/>
      <c r="S179" s="156"/>
      <c r="T179" s="157"/>
      <c r="AT179" s="152" t="s">
        <v>130</v>
      </c>
      <c r="AU179" s="152" t="s">
        <v>79</v>
      </c>
      <c r="AV179" s="13" t="s">
        <v>79</v>
      </c>
      <c r="AW179" s="13" t="s">
        <v>31</v>
      </c>
      <c r="AX179" s="13" t="s">
        <v>77</v>
      </c>
      <c r="AY179" s="152" t="s">
        <v>119</v>
      </c>
    </row>
    <row r="180" spans="1:65" s="2" customFormat="1" ht="16.5" customHeight="1">
      <c r="A180" s="29"/>
      <c r="B180" s="134"/>
      <c r="C180" s="135" t="s">
        <v>290</v>
      </c>
      <c r="D180" s="135" t="s">
        <v>121</v>
      </c>
      <c r="E180" s="136" t="s">
        <v>291</v>
      </c>
      <c r="F180" s="137" t="s">
        <v>292</v>
      </c>
      <c r="G180" s="138" t="s">
        <v>221</v>
      </c>
      <c r="H180" s="139">
        <v>1</v>
      </c>
      <c r="I180" s="140">
        <v>0</v>
      </c>
      <c r="J180" s="140">
        <f>ROUND(I180*H180,2)</f>
        <v>0</v>
      </c>
      <c r="K180" s="137" t="s">
        <v>3</v>
      </c>
      <c r="L180" s="30"/>
      <c r="M180" s="141" t="s">
        <v>3</v>
      </c>
      <c r="N180" s="142" t="s">
        <v>40</v>
      </c>
      <c r="O180" s="143">
        <v>0</v>
      </c>
      <c r="P180" s="143">
        <f>O180*H180</f>
        <v>0</v>
      </c>
      <c r="Q180" s="143">
        <v>0</v>
      </c>
      <c r="R180" s="143">
        <f>Q180*H180</f>
        <v>0</v>
      </c>
      <c r="S180" s="143">
        <v>0</v>
      </c>
      <c r="T180" s="144">
        <f>S180*H180</f>
        <v>0</v>
      </c>
      <c r="U180" s="29"/>
      <c r="V180" s="29"/>
      <c r="W180" s="29"/>
      <c r="X180" s="29"/>
      <c r="Y180" s="29"/>
      <c r="Z180" s="29"/>
      <c r="AA180" s="29"/>
      <c r="AB180" s="29"/>
      <c r="AC180" s="29"/>
      <c r="AD180" s="29"/>
      <c r="AE180" s="29"/>
      <c r="AR180" s="145" t="s">
        <v>126</v>
      </c>
      <c r="AT180" s="145" t="s">
        <v>121</v>
      </c>
      <c r="AU180" s="145" t="s">
        <v>79</v>
      </c>
      <c r="AY180" s="17" t="s">
        <v>119</v>
      </c>
      <c r="BE180" s="146">
        <f>IF(N180="základní",J180,0)</f>
        <v>0</v>
      </c>
      <c r="BF180" s="146">
        <f>IF(N180="snížená",J180,0)</f>
        <v>0</v>
      </c>
      <c r="BG180" s="146">
        <f>IF(N180="zákl. přenesená",J180,0)</f>
        <v>0</v>
      </c>
      <c r="BH180" s="146">
        <f>IF(N180="sníž. přenesená",J180,0)</f>
        <v>0</v>
      </c>
      <c r="BI180" s="146">
        <f>IF(N180="nulová",J180,0)</f>
        <v>0</v>
      </c>
      <c r="BJ180" s="17" t="s">
        <v>77</v>
      </c>
      <c r="BK180" s="146">
        <f>ROUND(I180*H180,2)</f>
        <v>0</v>
      </c>
      <c r="BL180" s="17" t="s">
        <v>126</v>
      </c>
      <c r="BM180" s="145" t="s">
        <v>293</v>
      </c>
    </row>
    <row r="181" spans="1:65" s="13" customFormat="1">
      <c r="B181" s="151"/>
      <c r="D181" s="147" t="s">
        <v>130</v>
      </c>
      <c r="E181" s="152" t="s">
        <v>3</v>
      </c>
      <c r="F181" s="153" t="s">
        <v>294</v>
      </c>
      <c r="H181" s="154">
        <v>1</v>
      </c>
      <c r="L181" s="151"/>
      <c r="M181" s="155"/>
      <c r="N181" s="156"/>
      <c r="O181" s="156"/>
      <c r="P181" s="156"/>
      <c r="Q181" s="156"/>
      <c r="R181" s="156"/>
      <c r="S181" s="156"/>
      <c r="T181" s="157"/>
      <c r="AT181" s="152" t="s">
        <v>130</v>
      </c>
      <c r="AU181" s="152" t="s">
        <v>79</v>
      </c>
      <c r="AV181" s="13" t="s">
        <v>79</v>
      </c>
      <c r="AW181" s="13" t="s">
        <v>31</v>
      </c>
      <c r="AX181" s="13" t="s">
        <v>77</v>
      </c>
      <c r="AY181" s="152" t="s">
        <v>119</v>
      </c>
    </row>
    <row r="182" spans="1:65" s="2" customFormat="1" ht="24" customHeight="1">
      <c r="A182" s="29"/>
      <c r="B182" s="134"/>
      <c r="C182" s="135" t="s">
        <v>295</v>
      </c>
      <c r="D182" s="135" t="s">
        <v>121</v>
      </c>
      <c r="E182" s="136" t="s">
        <v>296</v>
      </c>
      <c r="F182" s="137" t="s">
        <v>297</v>
      </c>
      <c r="G182" s="138" t="s">
        <v>151</v>
      </c>
      <c r="H182" s="139">
        <v>2.2349999999999999</v>
      </c>
      <c r="I182" s="140">
        <v>0</v>
      </c>
      <c r="J182" s="140">
        <f>ROUND(I182*H182,2)</f>
        <v>0</v>
      </c>
      <c r="K182" s="137" t="s">
        <v>125</v>
      </c>
      <c r="L182" s="30"/>
      <c r="M182" s="141" t="s">
        <v>3</v>
      </c>
      <c r="N182" s="142" t="s">
        <v>40</v>
      </c>
      <c r="O182" s="143">
        <v>1.319</v>
      </c>
      <c r="P182" s="143">
        <f>O182*H182</f>
        <v>2.9479649999999999</v>
      </c>
      <c r="Q182" s="143">
        <v>0</v>
      </c>
      <c r="R182" s="143">
        <f>Q182*H182</f>
        <v>0</v>
      </c>
      <c r="S182" s="143">
        <v>0</v>
      </c>
      <c r="T182" s="144">
        <f>S182*H182</f>
        <v>0</v>
      </c>
      <c r="U182" s="29"/>
      <c r="V182" s="29"/>
      <c r="W182" s="29"/>
      <c r="X182" s="29"/>
      <c r="Y182" s="29"/>
      <c r="Z182" s="29"/>
      <c r="AA182" s="29"/>
      <c r="AB182" s="29"/>
      <c r="AC182" s="29"/>
      <c r="AD182" s="29"/>
      <c r="AE182" s="29"/>
      <c r="AR182" s="145" t="s">
        <v>126</v>
      </c>
      <c r="AT182" s="145" t="s">
        <v>121</v>
      </c>
      <c r="AU182" s="145" t="s">
        <v>79</v>
      </c>
      <c r="AY182" s="17" t="s">
        <v>119</v>
      </c>
      <c r="BE182" s="146">
        <f>IF(N182="základní",J182,0)</f>
        <v>0</v>
      </c>
      <c r="BF182" s="146">
        <f>IF(N182="snížená",J182,0)</f>
        <v>0</v>
      </c>
      <c r="BG182" s="146">
        <f>IF(N182="zákl. přenesená",J182,0)</f>
        <v>0</v>
      </c>
      <c r="BH182" s="146">
        <f>IF(N182="sníž. přenesená",J182,0)</f>
        <v>0</v>
      </c>
      <c r="BI182" s="146">
        <f>IF(N182="nulová",J182,0)</f>
        <v>0</v>
      </c>
      <c r="BJ182" s="17" t="s">
        <v>77</v>
      </c>
      <c r="BK182" s="146">
        <f>ROUND(I182*H182,2)</f>
        <v>0</v>
      </c>
      <c r="BL182" s="17" t="s">
        <v>126</v>
      </c>
      <c r="BM182" s="145" t="s">
        <v>298</v>
      </c>
    </row>
    <row r="183" spans="1:65" s="2" customFormat="1" ht="48.75">
      <c r="A183" s="29"/>
      <c r="B183" s="30"/>
      <c r="C183" s="29"/>
      <c r="D183" s="147" t="s">
        <v>128</v>
      </c>
      <c r="E183" s="29"/>
      <c r="F183" s="148" t="s">
        <v>299</v>
      </c>
      <c r="G183" s="29"/>
      <c r="H183" s="29"/>
      <c r="I183" s="29"/>
      <c r="J183" s="29"/>
      <c r="K183" s="29"/>
      <c r="L183" s="30"/>
      <c r="M183" s="149"/>
      <c r="N183" s="150"/>
      <c r="O183" s="50"/>
      <c r="P183" s="50"/>
      <c r="Q183" s="50"/>
      <c r="R183" s="50"/>
      <c r="S183" s="50"/>
      <c r="T183" s="51"/>
      <c r="U183" s="29"/>
      <c r="V183" s="29"/>
      <c r="W183" s="29"/>
      <c r="X183" s="29"/>
      <c r="Y183" s="29"/>
      <c r="Z183" s="29"/>
      <c r="AA183" s="29"/>
      <c r="AB183" s="29"/>
      <c r="AC183" s="29"/>
      <c r="AD183" s="29"/>
      <c r="AE183" s="29"/>
      <c r="AT183" s="17" t="s">
        <v>128</v>
      </c>
      <c r="AU183" s="17" t="s">
        <v>79</v>
      </c>
    </row>
    <row r="184" spans="1:65" s="13" customFormat="1">
      <c r="B184" s="151"/>
      <c r="D184" s="147" t="s">
        <v>130</v>
      </c>
      <c r="E184" s="152" t="s">
        <v>3</v>
      </c>
      <c r="F184" s="153" t="s">
        <v>300</v>
      </c>
      <c r="H184" s="154">
        <v>2.2349999999999999</v>
      </c>
      <c r="L184" s="151"/>
      <c r="M184" s="155"/>
      <c r="N184" s="156"/>
      <c r="O184" s="156"/>
      <c r="P184" s="156"/>
      <c r="Q184" s="156"/>
      <c r="R184" s="156"/>
      <c r="S184" s="156"/>
      <c r="T184" s="157"/>
      <c r="AT184" s="152" t="s">
        <v>130</v>
      </c>
      <c r="AU184" s="152" t="s">
        <v>79</v>
      </c>
      <c r="AV184" s="13" t="s">
        <v>79</v>
      </c>
      <c r="AW184" s="13" t="s">
        <v>31</v>
      </c>
      <c r="AX184" s="13" t="s">
        <v>77</v>
      </c>
      <c r="AY184" s="152" t="s">
        <v>119</v>
      </c>
    </row>
    <row r="185" spans="1:65" s="2" customFormat="1" ht="16.5" customHeight="1">
      <c r="A185" s="29"/>
      <c r="B185" s="134"/>
      <c r="C185" s="135" t="s">
        <v>301</v>
      </c>
      <c r="D185" s="135" t="s">
        <v>121</v>
      </c>
      <c r="E185" s="136" t="s">
        <v>302</v>
      </c>
      <c r="F185" s="137" t="s">
        <v>303</v>
      </c>
      <c r="G185" s="138" t="s">
        <v>124</v>
      </c>
      <c r="H185" s="139">
        <v>11.2</v>
      </c>
      <c r="I185" s="140">
        <v>0</v>
      </c>
      <c r="J185" s="140">
        <f>ROUND(I185*H185,2)</f>
        <v>0</v>
      </c>
      <c r="K185" s="137" t="s">
        <v>125</v>
      </c>
      <c r="L185" s="30"/>
      <c r="M185" s="141" t="s">
        <v>3</v>
      </c>
      <c r="N185" s="142" t="s">
        <v>40</v>
      </c>
      <c r="O185" s="143">
        <v>0.96299999999999997</v>
      </c>
      <c r="P185" s="143">
        <f>O185*H185</f>
        <v>10.785599999999999</v>
      </c>
      <c r="Q185" s="143">
        <v>4.0200000000000001E-3</v>
      </c>
      <c r="R185" s="143">
        <f>Q185*H185</f>
        <v>4.5024000000000002E-2</v>
      </c>
      <c r="S185" s="143">
        <v>0</v>
      </c>
      <c r="T185" s="144">
        <f>S185*H185</f>
        <v>0</v>
      </c>
      <c r="U185" s="29"/>
      <c r="V185" s="29"/>
      <c r="W185" s="29"/>
      <c r="X185" s="29"/>
      <c r="Y185" s="29"/>
      <c r="Z185" s="29"/>
      <c r="AA185" s="29"/>
      <c r="AB185" s="29"/>
      <c r="AC185" s="29"/>
      <c r="AD185" s="29"/>
      <c r="AE185" s="29"/>
      <c r="AR185" s="145" t="s">
        <v>126</v>
      </c>
      <c r="AT185" s="145" t="s">
        <v>121</v>
      </c>
      <c r="AU185" s="145" t="s">
        <v>79</v>
      </c>
      <c r="AY185" s="17" t="s">
        <v>119</v>
      </c>
      <c r="BE185" s="146">
        <f>IF(N185="základní",J185,0)</f>
        <v>0</v>
      </c>
      <c r="BF185" s="146">
        <f>IF(N185="snížená",J185,0)</f>
        <v>0</v>
      </c>
      <c r="BG185" s="146">
        <f>IF(N185="zákl. přenesená",J185,0)</f>
        <v>0</v>
      </c>
      <c r="BH185" s="146">
        <f>IF(N185="sníž. přenesená",J185,0)</f>
        <v>0</v>
      </c>
      <c r="BI185" s="146">
        <f>IF(N185="nulová",J185,0)</f>
        <v>0</v>
      </c>
      <c r="BJ185" s="17" t="s">
        <v>77</v>
      </c>
      <c r="BK185" s="146">
        <f>ROUND(I185*H185,2)</f>
        <v>0</v>
      </c>
      <c r="BL185" s="17" t="s">
        <v>126</v>
      </c>
      <c r="BM185" s="145" t="s">
        <v>304</v>
      </c>
    </row>
    <row r="186" spans="1:65" s="13" customFormat="1">
      <c r="B186" s="151"/>
      <c r="D186" s="147" t="s">
        <v>130</v>
      </c>
      <c r="E186" s="152" t="s">
        <v>3</v>
      </c>
      <c r="F186" s="153" t="s">
        <v>305</v>
      </c>
      <c r="H186" s="154">
        <v>11.2</v>
      </c>
      <c r="L186" s="151"/>
      <c r="M186" s="155"/>
      <c r="N186" s="156"/>
      <c r="O186" s="156"/>
      <c r="P186" s="156"/>
      <c r="Q186" s="156"/>
      <c r="R186" s="156"/>
      <c r="S186" s="156"/>
      <c r="T186" s="157"/>
      <c r="AT186" s="152" t="s">
        <v>130</v>
      </c>
      <c r="AU186" s="152" t="s">
        <v>79</v>
      </c>
      <c r="AV186" s="13" t="s">
        <v>79</v>
      </c>
      <c r="AW186" s="13" t="s">
        <v>31</v>
      </c>
      <c r="AX186" s="13" t="s">
        <v>77</v>
      </c>
      <c r="AY186" s="152" t="s">
        <v>119</v>
      </c>
    </row>
    <row r="187" spans="1:65" s="12" customFormat="1" ht="22.9" customHeight="1">
      <c r="B187" s="122"/>
      <c r="D187" s="123" t="s">
        <v>68</v>
      </c>
      <c r="E187" s="132" t="s">
        <v>171</v>
      </c>
      <c r="F187" s="132" t="s">
        <v>306</v>
      </c>
      <c r="J187" s="133">
        <f>BK187</f>
        <v>0</v>
      </c>
      <c r="L187" s="122"/>
      <c r="M187" s="126"/>
      <c r="N187" s="127"/>
      <c r="O187" s="127"/>
      <c r="P187" s="128">
        <f>SUM(P188:P210)</f>
        <v>13.04945</v>
      </c>
      <c r="Q187" s="127"/>
      <c r="R187" s="128">
        <f>SUM(R188:R210)</f>
        <v>0.2077958</v>
      </c>
      <c r="S187" s="127"/>
      <c r="T187" s="129">
        <f>SUM(T188:T210)</f>
        <v>0</v>
      </c>
      <c r="AR187" s="123" t="s">
        <v>77</v>
      </c>
      <c r="AT187" s="130" t="s">
        <v>68</v>
      </c>
      <c r="AU187" s="130" t="s">
        <v>77</v>
      </c>
      <c r="AY187" s="123" t="s">
        <v>119</v>
      </c>
      <c r="BK187" s="131">
        <f>SUM(BK188:BK210)</f>
        <v>0</v>
      </c>
    </row>
    <row r="188" spans="1:65" s="2" customFormat="1" ht="60" customHeight="1">
      <c r="A188" s="29"/>
      <c r="B188" s="134"/>
      <c r="C188" s="135" t="s">
        <v>307</v>
      </c>
      <c r="D188" s="135" t="s">
        <v>121</v>
      </c>
      <c r="E188" s="136" t="s">
        <v>308</v>
      </c>
      <c r="F188" s="137" t="s">
        <v>309</v>
      </c>
      <c r="G188" s="138" t="s">
        <v>144</v>
      </c>
      <c r="H188" s="139">
        <v>8</v>
      </c>
      <c r="I188" s="140">
        <v>0</v>
      </c>
      <c r="J188" s="140">
        <f>ROUND(I188*H188,2)</f>
        <v>0</v>
      </c>
      <c r="K188" s="137" t="s">
        <v>125</v>
      </c>
      <c r="L188" s="30"/>
      <c r="M188" s="141" t="s">
        <v>3</v>
      </c>
      <c r="N188" s="142" t="s">
        <v>40</v>
      </c>
      <c r="O188" s="143">
        <v>0.186</v>
      </c>
      <c r="P188" s="143">
        <f>O188*H188</f>
        <v>1.488</v>
      </c>
      <c r="Q188" s="143">
        <v>6.0999999999999997E-4</v>
      </c>
      <c r="R188" s="143">
        <f>Q188*H188</f>
        <v>4.8799999999999998E-3</v>
      </c>
      <c r="S188" s="143">
        <v>0</v>
      </c>
      <c r="T188" s="144">
        <f>S188*H188</f>
        <v>0</v>
      </c>
      <c r="U188" s="29"/>
      <c r="V188" s="29"/>
      <c r="W188" s="29"/>
      <c r="X188" s="29"/>
      <c r="Y188" s="29"/>
      <c r="Z188" s="29"/>
      <c r="AA188" s="29"/>
      <c r="AB188" s="29"/>
      <c r="AC188" s="29"/>
      <c r="AD188" s="29"/>
      <c r="AE188" s="29"/>
      <c r="AR188" s="145" t="s">
        <v>126</v>
      </c>
      <c r="AT188" s="145" t="s">
        <v>121</v>
      </c>
      <c r="AU188" s="145" t="s">
        <v>79</v>
      </c>
      <c r="AY188" s="17" t="s">
        <v>119</v>
      </c>
      <c r="BE188" s="146">
        <f>IF(N188="základní",J188,0)</f>
        <v>0</v>
      </c>
      <c r="BF188" s="146">
        <f>IF(N188="snížená",J188,0)</f>
        <v>0</v>
      </c>
      <c r="BG188" s="146">
        <f>IF(N188="zákl. přenesená",J188,0)</f>
        <v>0</v>
      </c>
      <c r="BH188" s="146">
        <f>IF(N188="sníž. přenesená",J188,0)</f>
        <v>0</v>
      </c>
      <c r="BI188" s="146">
        <f>IF(N188="nulová",J188,0)</f>
        <v>0</v>
      </c>
      <c r="BJ188" s="17" t="s">
        <v>77</v>
      </c>
      <c r="BK188" s="146">
        <f>ROUND(I188*H188,2)</f>
        <v>0</v>
      </c>
      <c r="BL188" s="17" t="s">
        <v>126</v>
      </c>
      <c r="BM188" s="145" t="s">
        <v>310</v>
      </c>
    </row>
    <row r="189" spans="1:65" s="2" customFormat="1" ht="39">
      <c r="A189" s="29"/>
      <c r="B189" s="30"/>
      <c r="C189" s="29"/>
      <c r="D189" s="147" t="s">
        <v>128</v>
      </c>
      <c r="E189" s="29"/>
      <c r="F189" s="148" t="s">
        <v>311</v>
      </c>
      <c r="G189" s="29"/>
      <c r="H189" s="29"/>
      <c r="I189" s="29"/>
      <c r="J189" s="29"/>
      <c r="K189" s="29"/>
      <c r="L189" s="30"/>
      <c r="M189" s="149"/>
      <c r="N189" s="150"/>
      <c r="O189" s="50"/>
      <c r="P189" s="50"/>
      <c r="Q189" s="50"/>
      <c r="R189" s="50"/>
      <c r="S189" s="50"/>
      <c r="T189" s="51"/>
      <c r="U189" s="29"/>
      <c r="V189" s="29"/>
      <c r="W189" s="29"/>
      <c r="X189" s="29"/>
      <c r="Y189" s="29"/>
      <c r="Z189" s="29"/>
      <c r="AA189" s="29"/>
      <c r="AB189" s="29"/>
      <c r="AC189" s="29"/>
      <c r="AD189" s="29"/>
      <c r="AE189" s="29"/>
      <c r="AT189" s="17" t="s">
        <v>128</v>
      </c>
      <c r="AU189" s="17" t="s">
        <v>79</v>
      </c>
    </row>
    <row r="190" spans="1:65" s="13" customFormat="1">
      <c r="B190" s="151"/>
      <c r="D190" s="147" t="s">
        <v>130</v>
      </c>
      <c r="E190" s="152" t="s">
        <v>3</v>
      </c>
      <c r="F190" s="153" t="s">
        <v>312</v>
      </c>
      <c r="H190" s="154">
        <v>8</v>
      </c>
      <c r="L190" s="151"/>
      <c r="M190" s="155"/>
      <c r="N190" s="156"/>
      <c r="O190" s="156"/>
      <c r="P190" s="156"/>
      <c r="Q190" s="156"/>
      <c r="R190" s="156"/>
      <c r="S190" s="156"/>
      <c r="T190" s="157"/>
      <c r="AT190" s="152" t="s">
        <v>130</v>
      </c>
      <c r="AU190" s="152" t="s">
        <v>79</v>
      </c>
      <c r="AV190" s="13" t="s">
        <v>79</v>
      </c>
      <c r="AW190" s="13" t="s">
        <v>31</v>
      </c>
      <c r="AX190" s="13" t="s">
        <v>77</v>
      </c>
      <c r="AY190" s="152" t="s">
        <v>119</v>
      </c>
    </row>
    <row r="191" spans="1:65" s="2" customFormat="1" ht="24" customHeight="1">
      <c r="A191" s="29"/>
      <c r="B191" s="134"/>
      <c r="C191" s="135" t="s">
        <v>313</v>
      </c>
      <c r="D191" s="135" t="s">
        <v>121</v>
      </c>
      <c r="E191" s="136" t="s">
        <v>314</v>
      </c>
      <c r="F191" s="137" t="s">
        <v>315</v>
      </c>
      <c r="G191" s="138" t="s">
        <v>144</v>
      </c>
      <c r="H191" s="139">
        <v>8</v>
      </c>
      <c r="I191" s="140">
        <v>0</v>
      </c>
      <c r="J191" s="140">
        <f>ROUND(I191*H191,2)</f>
        <v>0</v>
      </c>
      <c r="K191" s="137" t="s">
        <v>125</v>
      </c>
      <c r="L191" s="30"/>
      <c r="M191" s="141" t="s">
        <v>3</v>
      </c>
      <c r="N191" s="142" t="s">
        <v>40</v>
      </c>
      <c r="O191" s="143">
        <v>0.19600000000000001</v>
      </c>
      <c r="P191" s="143">
        <f>O191*H191</f>
        <v>1.5680000000000001</v>
      </c>
      <c r="Q191" s="143">
        <v>0</v>
      </c>
      <c r="R191" s="143">
        <f>Q191*H191</f>
        <v>0</v>
      </c>
      <c r="S191" s="143">
        <v>0</v>
      </c>
      <c r="T191" s="144">
        <f>S191*H191</f>
        <v>0</v>
      </c>
      <c r="U191" s="29"/>
      <c r="V191" s="29"/>
      <c r="W191" s="29"/>
      <c r="X191" s="29"/>
      <c r="Y191" s="29"/>
      <c r="Z191" s="29"/>
      <c r="AA191" s="29"/>
      <c r="AB191" s="29"/>
      <c r="AC191" s="29"/>
      <c r="AD191" s="29"/>
      <c r="AE191" s="29"/>
      <c r="AR191" s="145" t="s">
        <v>126</v>
      </c>
      <c r="AT191" s="145" t="s">
        <v>121</v>
      </c>
      <c r="AU191" s="145" t="s">
        <v>79</v>
      </c>
      <c r="AY191" s="17" t="s">
        <v>119</v>
      </c>
      <c r="BE191" s="146">
        <f>IF(N191="základní",J191,0)</f>
        <v>0</v>
      </c>
      <c r="BF191" s="146">
        <f>IF(N191="snížená",J191,0)</f>
        <v>0</v>
      </c>
      <c r="BG191" s="146">
        <f>IF(N191="zákl. přenesená",J191,0)</f>
        <v>0</v>
      </c>
      <c r="BH191" s="146">
        <f>IF(N191="sníž. přenesená",J191,0)</f>
        <v>0</v>
      </c>
      <c r="BI191" s="146">
        <f>IF(N191="nulová",J191,0)</f>
        <v>0</v>
      </c>
      <c r="BJ191" s="17" t="s">
        <v>77</v>
      </c>
      <c r="BK191" s="146">
        <f>ROUND(I191*H191,2)</f>
        <v>0</v>
      </c>
      <c r="BL191" s="17" t="s">
        <v>126</v>
      </c>
      <c r="BM191" s="145" t="s">
        <v>316</v>
      </c>
    </row>
    <row r="192" spans="1:65" s="2" customFormat="1" ht="29.25">
      <c r="A192" s="29"/>
      <c r="B192" s="30"/>
      <c r="C192" s="29"/>
      <c r="D192" s="147" t="s">
        <v>128</v>
      </c>
      <c r="E192" s="29"/>
      <c r="F192" s="148" t="s">
        <v>317</v>
      </c>
      <c r="G192" s="29"/>
      <c r="H192" s="29"/>
      <c r="I192" s="29"/>
      <c r="J192" s="29"/>
      <c r="K192" s="29"/>
      <c r="L192" s="30"/>
      <c r="M192" s="149"/>
      <c r="N192" s="150"/>
      <c r="O192" s="50"/>
      <c r="P192" s="50"/>
      <c r="Q192" s="50"/>
      <c r="R192" s="50"/>
      <c r="S192" s="50"/>
      <c r="T192" s="51"/>
      <c r="U192" s="29"/>
      <c r="V192" s="29"/>
      <c r="W192" s="29"/>
      <c r="X192" s="29"/>
      <c r="Y192" s="29"/>
      <c r="Z192" s="29"/>
      <c r="AA192" s="29"/>
      <c r="AB192" s="29"/>
      <c r="AC192" s="29"/>
      <c r="AD192" s="29"/>
      <c r="AE192" s="29"/>
      <c r="AT192" s="17" t="s">
        <v>128</v>
      </c>
      <c r="AU192" s="17" t="s">
        <v>79</v>
      </c>
    </row>
    <row r="193" spans="1:65" s="13" customFormat="1">
      <c r="B193" s="151"/>
      <c r="D193" s="147" t="s">
        <v>130</v>
      </c>
      <c r="E193" s="152" t="s">
        <v>3</v>
      </c>
      <c r="F193" s="153" t="s">
        <v>312</v>
      </c>
      <c r="H193" s="154">
        <v>8</v>
      </c>
      <c r="L193" s="151"/>
      <c r="M193" s="155"/>
      <c r="N193" s="156"/>
      <c r="O193" s="156"/>
      <c r="P193" s="156"/>
      <c r="Q193" s="156"/>
      <c r="R193" s="156"/>
      <c r="S193" s="156"/>
      <c r="T193" s="157"/>
      <c r="AT193" s="152" t="s">
        <v>130</v>
      </c>
      <c r="AU193" s="152" t="s">
        <v>79</v>
      </c>
      <c r="AV193" s="13" t="s">
        <v>79</v>
      </c>
      <c r="AW193" s="13" t="s">
        <v>31</v>
      </c>
      <c r="AX193" s="13" t="s">
        <v>77</v>
      </c>
      <c r="AY193" s="152" t="s">
        <v>119</v>
      </c>
    </row>
    <row r="194" spans="1:65" s="2" customFormat="1" ht="36" customHeight="1">
      <c r="A194" s="29"/>
      <c r="B194" s="134"/>
      <c r="C194" s="135" t="s">
        <v>318</v>
      </c>
      <c r="D194" s="135" t="s">
        <v>121</v>
      </c>
      <c r="E194" s="136" t="s">
        <v>319</v>
      </c>
      <c r="F194" s="137" t="s">
        <v>320</v>
      </c>
      <c r="G194" s="138" t="s">
        <v>124</v>
      </c>
      <c r="H194" s="139">
        <v>1.5</v>
      </c>
      <c r="I194" s="140">
        <v>0</v>
      </c>
      <c r="J194" s="140">
        <f>ROUND(I194*H194,2)</f>
        <v>0</v>
      </c>
      <c r="K194" s="137" t="s">
        <v>125</v>
      </c>
      <c r="L194" s="30"/>
      <c r="M194" s="141" t="s">
        <v>3</v>
      </c>
      <c r="N194" s="142" t="s">
        <v>40</v>
      </c>
      <c r="O194" s="143">
        <v>1.55</v>
      </c>
      <c r="P194" s="143">
        <f>O194*H194</f>
        <v>2.3250000000000002</v>
      </c>
      <c r="Q194" s="143">
        <v>5.5780000000000003E-2</v>
      </c>
      <c r="R194" s="143">
        <f>Q194*H194</f>
        <v>8.3670000000000008E-2</v>
      </c>
      <c r="S194" s="143">
        <v>0</v>
      </c>
      <c r="T194" s="144">
        <f>S194*H194</f>
        <v>0</v>
      </c>
      <c r="U194" s="29"/>
      <c r="V194" s="29"/>
      <c r="W194" s="29"/>
      <c r="X194" s="29"/>
      <c r="Y194" s="29"/>
      <c r="Z194" s="29"/>
      <c r="AA194" s="29"/>
      <c r="AB194" s="29"/>
      <c r="AC194" s="29"/>
      <c r="AD194" s="29"/>
      <c r="AE194" s="29"/>
      <c r="AR194" s="145" t="s">
        <v>126</v>
      </c>
      <c r="AT194" s="145" t="s">
        <v>121</v>
      </c>
      <c r="AU194" s="145" t="s">
        <v>79</v>
      </c>
      <c r="AY194" s="17" t="s">
        <v>119</v>
      </c>
      <c r="BE194" s="146">
        <f>IF(N194="základní",J194,0)</f>
        <v>0</v>
      </c>
      <c r="BF194" s="146">
        <f>IF(N194="snížená",J194,0)</f>
        <v>0</v>
      </c>
      <c r="BG194" s="146">
        <f>IF(N194="zákl. přenesená",J194,0)</f>
        <v>0</v>
      </c>
      <c r="BH194" s="146">
        <f>IF(N194="sníž. přenesená",J194,0)</f>
        <v>0</v>
      </c>
      <c r="BI194" s="146">
        <f>IF(N194="nulová",J194,0)</f>
        <v>0</v>
      </c>
      <c r="BJ194" s="17" t="s">
        <v>77</v>
      </c>
      <c r="BK194" s="146">
        <f>ROUND(I194*H194,2)</f>
        <v>0</v>
      </c>
      <c r="BL194" s="17" t="s">
        <v>126</v>
      </c>
      <c r="BM194" s="145" t="s">
        <v>321</v>
      </c>
    </row>
    <row r="195" spans="1:65" s="2" customFormat="1" ht="117">
      <c r="A195" s="29"/>
      <c r="B195" s="30"/>
      <c r="C195" s="29"/>
      <c r="D195" s="147" t="s">
        <v>128</v>
      </c>
      <c r="E195" s="29"/>
      <c r="F195" s="148" t="s">
        <v>322</v>
      </c>
      <c r="G195" s="29"/>
      <c r="H195" s="29"/>
      <c r="I195" s="29"/>
      <c r="J195" s="29"/>
      <c r="K195" s="29"/>
      <c r="L195" s="30"/>
      <c r="M195" s="149"/>
      <c r="N195" s="150"/>
      <c r="O195" s="50"/>
      <c r="P195" s="50"/>
      <c r="Q195" s="50"/>
      <c r="R195" s="50"/>
      <c r="S195" s="50"/>
      <c r="T195" s="51"/>
      <c r="U195" s="29"/>
      <c r="V195" s="29"/>
      <c r="W195" s="29"/>
      <c r="X195" s="29"/>
      <c r="Y195" s="29"/>
      <c r="Z195" s="29"/>
      <c r="AA195" s="29"/>
      <c r="AB195" s="29"/>
      <c r="AC195" s="29"/>
      <c r="AD195" s="29"/>
      <c r="AE195" s="29"/>
      <c r="AT195" s="17" t="s">
        <v>128</v>
      </c>
      <c r="AU195" s="17" t="s">
        <v>79</v>
      </c>
    </row>
    <row r="196" spans="1:65" s="13" customFormat="1">
      <c r="B196" s="151"/>
      <c r="D196" s="147" t="s">
        <v>130</v>
      </c>
      <c r="E196" s="152" t="s">
        <v>3</v>
      </c>
      <c r="F196" s="153" t="s">
        <v>323</v>
      </c>
      <c r="H196" s="154">
        <v>1.5</v>
      </c>
      <c r="L196" s="151"/>
      <c r="M196" s="155"/>
      <c r="N196" s="156"/>
      <c r="O196" s="156"/>
      <c r="P196" s="156"/>
      <c r="Q196" s="156"/>
      <c r="R196" s="156"/>
      <c r="S196" s="156"/>
      <c r="T196" s="157"/>
      <c r="AT196" s="152" t="s">
        <v>130</v>
      </c>
      <c r="AU196" s="152" t="s">
        <v>79</v>
      </c>
      <c r="AV196" s="13" t="s">
        <v>79</v>
      </c>
      <c r="AW196" s="13" t="s">
        <v>31</v>
      </c>
      <c r="AX196" s="13" t="s">
        <v>77</v>
      </c>
      <c r="AY196" s="152" t="s">
        <v>119</v>
      </c>
    </row>
    <row r="197" spans="1:65" s="2" customFormat="1" ht="36" customHeight="1">
      <c r="A197" s="29"/>
      <c r="B197" s="134"/>
      <c r="C197" s="135" t="s">
        <v>324</v>
      </c>
      <c r="D197" s="135" t="s">
        <v>121</v>
      </c>
      <c r="E197" s="136" t="s">
        <v>325</v>
      </c>
      <c r="F197" s="137" t="s">
        <v>326</v>
      </c>
      <c r="G197" s="138" t="s">
        <v>124</v>
      </c>
      <c r="H197" s="139">
        <v>2.5499999999999998</v>
      </c>
      <c r="I197" s="140">
        <v>0</v>
      </c>
      <c r="J197" s="140">
        <f>ROUND(I197*H197,2)</f>
        <v>0</v>
      </c>
      <c r="K197" s="137" t="s">
        <v>125</v>
      </c>
      <c r="L197" s="30"/>
      <c r="M197" s="141" t="s">
        <v>3</v>
      </c>
      <c r="N197" s="142" t="s">
        <v>40</v>
      </c>
      <c r="O197" s="143">
        <v>2.7189999999999999</v>
      </c>
      <c r="P197" s="143">
        <f>O197*H197</f>
        <v>6.9334499999999988</v>
      </c>
      <c r="Q197" s="143">
        <v>4.6219999999999997E-2</v>
      </c>
      <c r="R197" s="143">
        <f>Q197*H197</f>
        <v>0.11786099999999998</v>
      </c>
      <c r="S197" s="143">
        <v>0</v>
      </c>
      <c r="T197" s="144">
        <f>S197*H197</f>
        <v>0</v>
      </c>
      <c r="U197" s="29"/>
      <c r="V197" s="29"/>
      <c r="W197" s="29"/>
      <c r="X197" s="29"/>
      <c r="Y197" s="29"/>
      <c r="Z197" s="29"/>
      <c r="AA197" s="29"/>
      <c r="AB197" s="29"/>
      <c r="AC197" s="29"/>
      <c r="AD197" s="29"/>
      <c r="AE197" s="29"/>
      <c r="AR197" s="145" t="s">
        <v>126</v>
      </c>
      <c r="AT197" s="145" t="s">
        <v>121</v>
      </c>
      <c r="AU197" s="145" t="s">
        <v>79</v>
      </c>
      <c r="AY197" s="17" t="s">
        <v>119</v>
      </c>
      <c r="BE197" s="146">
        <f>IF(N197="základní",J197,0)</f>
        <v>0</v>
      </c>
      <c r="BF197" s="146">
        <f>IF(N197="snížená",J197,0)</f>
        <v>0</v>
      </c>
      <c r="BG197" s="146">
        <f>IF(N197="zákl. přenesená",J197,0)</f>
        <v>0</v>
      </c>
      <c r="BH197" s="146">
        <f>IF(N197="sníž. přenesená",J197,0)</f>
        <v>0</v>
      </c>
      <c r="BI197" s="146">
        <f>IF(N197="nulová",J197,0)</f>
        <v>0</v>
      </c>
      <c r="BJ197" s="17" t="s">
        <v>77</v>
      </c>
      <c r="BK197" s="146">
        <f>ROUND(I197*H197,2)</f>
        <v>0</v>
      </c>
      <c r="BL197" s="17" t="s">
        <v>126</v>
      </c>
      <c r="BM197" s="145" t="s">
        <v>327</v>
      </c>
    </row>
    <row r="198" spans="1:65" s="2" customFormat="1" ht="117">
      <c r="A198" s="29"/>
      <c r="B198" s="30"/>
      <c r="C198" s="29"/>
      <c r="D198" s="147" t="s">
        <v>128</v>
      </c>
      <c r="E198" s="29"/>
      <c r="F198" s="148" t="s">
        <v>322</v>
      </c>
      <c r="G198" s="29"/>
      <c r="H198" s="29"/>
      <c r="I198" s="29"/>
      <c r="J198" s="29"/>
      <c r="K198" s="29"/>
      <c r="L198" s="30"/>
      <c r="M198" s="149"/>
      <c r="N198" s="150"/>
      <c r="O198" s="50"/>
      <c r="P198" s="50"/>
      <c r="Q198" s="50"/>
      <c r="R198" s="50"/>
      <c r="S198" s="50"/>
      <c r="T198" s="51"/>
      <c r="U198" s="29"/>
      <c r="V198" s="29"/>
      <c r="W198" s="29"/>
      <c r="X198" s="29"/>
      <c r="Y198" s="29"/>
      <c r="Z198" s="29"/>
      <c r="AA198" s="29"/>
      <c r="AB198" s="29"/>
      <c r="AC198" s="29"/>
      <c r="AD198" s="29"/>
      <c r="AE198" s="29"/>
      <c r="AT198" s="17" t="s">
        <v>128</v>
      </c>
      <c r="AU198" s="17" t="s">
        <v>79</v>
      </c>
    </row>
    <row r="199" spans="1:65" s="13" customFormat="1">
      <c r="B199" s="151"/>
      <c r="D199" s="147" t="s">
        <v>130</v>
      </c>
      <c r="E199" s="152" t="s">
        <v>3</v>
      </c>
      <c r="F199" s="153" t="s">
        <v>328</v>
      </c>
      <c r="H199" s="154">
        <v>2.5499999999999998</v>
      </c>
      <c r="L199" s="151"/>
      <c r="M199" s="155"/>
      <c r="N199" s="156"/>
      <c r="O199" s="156"/>
      <c r="P199" s="156"/>
      <c r="Q199" s="156"/>
      <c r="R199" s="156"/>
      <c r="S199" s="156"/>
      <c r="T199" s="157"/>
      <c r="AT199" s="152" t="s">
        <v>130</v>
      </c>
      <c r="AU199" s="152" t="s">
        <v>79</v>
      </c>
      <c r="AV199" s="13" t="s">
        <v>79</v>
      </c>
      <c r="AW199" s="13" t="s">
        <v>31</v>
      </c>
      <c r="AX199" s="13" t="s">
        <v>77</v>
      </c>
      <c r="AY199" s="152" t="s">
        <v>119</v>
      </c>
    </row>
    <row r="200" spans="1:65" s="2" customFormat="1" ht="36" customHeight="1">
      <c r="A200" s="29"/>
      <c r="B200" s="134"/>
      <c r="C200" s="135" t="s">
        <v>329</v>
      </c>
      <c r="D200" s="135" t="s">
        <v>121</v>
      </c>
      <c r="E200" s="136" t="s">
        <v>330</v>
      </c>
      <c r="F200" s="137" t="s">
        <v>331</v>
      </c>
      <c r="G200" s="138" t="s">
        <v>221</v>
      </c>
      <c r="H200" s="139">
        <v>3</v>
      </c>
      <c r="I200" s="140">
        <v>0</v>
      </c>
      <c r="J200" s="140">
        <f>ROUND(I200*H200,2)</f>
        <v>0</v>
      </c>
      <c r="K200" s="137" t="s">
        <v>125</v>
      </c>
      <c r="L200" s="30"/>
      <c r="M200" s="141" t="s">
        <v>3</v>
      </c>
      <c r="N200" s="142" t="s">
        <v>40</v>
      </c>
      <c r="O200" s="143">
        <v>0.18</v>
      </c>
      <c r="P200" s="143">
        <f>O200*H200</f>
        <v>0.54</v>
      </c>
      <c r="Q200" s="143">
        <v>5.0000000000000002E-5</v>
      </c>
      <c r="R200" s="143">
        <f>Q200*H200</f>
        <v>1.5000000000000001E-4</v>
      </c>
      <c r="S200" s="143">
        <v>0</v>
      </c>
      <c r="T200" s="144">
        <f>S200*H200</f>
        <v>0</v>
      </c>
      <c r="U200" s="29"/>
      <c r="V200" s="29"/>
      <c r="W200" s="29"/>
      <c r="X200" s="29"/>
      <c r="Y200" s="29"/>
      <c r="Z200" s="29"/>
      <c r="AA200" s="29"/>
      <c r="AB200" s="29"/>
      <c r="AC200" s="29"/>
      <c r="AD200" s="29"/>
      <c r="AE200" s="29"/>
      <c r="AR200" s="145" t="s">
        <v>126</v>
      </c>
      <c r="AT200" s="145" t="s">
        <v>121</v>
      </c>
      <c r="AU200" s="145" t="s">
        <v>79</v>
      </c>
      <c r="AY200" s="17" t="s">
        <v>119</v>
      </c>
      <c r="BE200" s="146">
        <f>IF(N200="základní",J200,0)</f>
        <v>0</v>
      </c>
      <c r="BF200" s="146">
        <f>IF(N200="snížená",J200,0)</f>
        <v>0</v>
      </c>
      <c r="BG200" s="146">
        <f>IF(N200="zákl. přenesená",J200,0)</f>
        <v>0</v>
      </c>
      <c r="BH200" s="146">
        <f>IF(N200="sníž. přenesená",J200,0)</f>
        <v>0</v>
      </c>
      <c r="BI200" s="146">
        <f>IF(N200="nulová",J200,0)</f>
        <v>0</v>
      </c>
      <c r="BJ200" s="17" t="s">
        <v>77</v>
      </c>
      <c r="BK200" s="146">
        <f>ROUND(I200*H200,2)</f>
        <v>0</v>
      </c>
      <c r="BL200" s="17" t="s">
        <v>126</v>
      </c>
      <c r="BM200" s="145" t="s">
        <v>332</v>
      </c>
    </row>
    <row r="201" spans="1:65" s="2" customFormat="1" ht="117">
      <c r="A201" s="29"/>
      <c r="B201" s="30"/>
      <c r="C201" s="29"/>
      <c r="D201" s="147" t="s">
        <v>128</v>
      </c>
      <c r="E201" s="29"/>
      <c r="F201" s="148" t="s">
        <v>333</v>
      </c>
      <c r="G201" s="29"/>
      <c r="H201" s="29"/>
      <c r="I201" s="29"/>
      <c r="J201" s="29"/>
      <c r="K201" s="29"/>
      <c r="L201" s="30"/>
      <c r="M201" s="149"/>
      <c r="N201" s="150"/>
      <c r="O201" s="50"/>
      <c r="P201" s="50"/>
      <c r="Q201" s="50"/>
      <c r="R201" s="50"/>
      <c r="S201" s="50"/>
      <c r="T201" s="51"/>
      <c r="U201" s="29"/>
      <c r="V201" s="29"/>
      <c r="W201" s="29"/>
      <c r="X201" s="29"/>
      <c r="Y201" s="29"/>
      <c r="Z201" s="29"/>
      <c r="AA201" s="29"/>
      <c r="AB201" s="29"/>
      <c r="AC201" s="29"/>
      <c r="AD201" s="29"/>
      <c r="AE201" s="29"/>
      <c r="AT201" s="17" t="s">
        <v>128</v>
      </c>
      <c r="AU201" s="17" t="s">
        <v>79</v>
      </c>
    </row>
    <row r="202" spans="1:65" s="13" customFormat="1">
      <c r="B202" s="151"/>
      <c r="D202" s="147" t="s">
        <v>130</v>
      </c>
      <c r="E202" s="152" t="s">
        <v>3</v>
      </c>
      <c r="F202" s="153" t="s">
        <v>334</v>
      </c>
      <c r="H202" s="154">
        <v>3</v>
      </c>
      <c r="L202" s="151"/>
      <c r="M202" s="155"/>
      <c r="N202" s="156"/>
      <c r="O202" s="156"/>
      <c r="P202" s="156"/>
      <c r="Q202" s="156"/>
      <c r="R202" s="156"/>
      <c r="S202" s="156"/>
      <c r="T202" s="157"/>
      <c r="AT202" s="152" t="s">
        <v>130</v>
      </c>
      <c r="AU202" s="152" t="s">
        <v>79</v>
      </c>
      <c r="AV202" s="13" t="s">
        <v>79</v>
      </c>
      <c r="AW202" s="13" t="s">
        <v>31</v>
      </c>
      <c r="AX202" s="13" t="s">
        <v>77</v>
      </c>
      <c r="AY202" s="152" t="s">
        <v>119</v>
      </c>
    </row>
    <row r="203" spans="1:65" s="2" customFormat="1" ht="24" customHeight="1">
      <c r="A203" s="29"/>
      <c r="B203" s="134"/>
      <c r="C203" s="135" t="s">
        <v>335</v>
      </c>
      <c r="D203" s="135" t="s">
        <v>121</v>
      </c>
      <c r="E203" s="136" t="s">
        <v>336</v>
      </c>
      <c r="F203" s="137" t="s">
        <v>337</v>
      </c>
      <c r="G203" s="138" t="s">
        <v>221</v>
      </c>
      <c r="H203" s="139">
        <v>3</v>
      </c>
      <c r="I203" s="140">
        <v>0</v>
      </c>
      <c r="J203" s="140">
        <f>ROUND(I203*H203,2)</f>
        <v>0</v>
      </c>
      <c r="K203" s="137" t="s">
        <v>125</v>
      </c>
      <c r="L203" s="30"/>
      <c r="M203" s="141" t="s">
        <v>3</v>
      </c>
      <c r="N203" s="142" t="s">
        <v>40</v>
      </c>
      <c r="O203" s="143">
        <v>6.5000000000000002E-2</v>
      </c>
      <c r="P203" s="143">
        <f>O203*H203</f>
        <v>0.19500000000000001</v>
      </c>
      <c r="Q203" s="143">
        <v>3.3E-4</v>
      </c>
      <c r="R203" s="143">
        <f>Q203*H203</f>
        <v>9.8999999999999999E-4</v>
      </c>
      <c r="S203" s="143">
        <v>0</v>
      </c>
      <c r="T203" s="144">
        <f>S203*H203</f>
        <v>0</v>
      </c>
      <c r="U203" s="29"/>
      <c r="V203" s="29"/>
      <c r="W203" s="29"/>
      <c r="X203" s="29"/>
      <c r="Y203" s="29"/>
      <c r="Z203" s="29"/>
      <c r="AA203" s="29"/>
      <c r="AB203" s="29"/>
      <c r="AC203" s="29"/>
      <c r="AD203" s="29"/>
      <c r="AE203" s="29"/>
      <c r="AR203" s="145" t="s">
        <v>126</v>
      </c>
      <c r="AT203" s="145" t="s">
        <v>121</v>
      </c>
      <c r="AU203" s="145" t="s">
        <v>79</v>
      </c>
      <c r="AY203" s="17" t="s">
        <v>119</v>
      </c>
      <c r="BE203" s="146">
        <f>IF(N203="základní",J203,0)</f>
        <v>0</v>
      </c>
      <c r="BF203" s="146">
        <f>IF(N203="snížená",J203,0)</f>
        <v>0</v>
      </c>
      <c r="BG203" s="146">
        <f>IF(N203="zákl. přenesená",J203,0)</f>
        <v>0</v>
      </c>
      <c r="BH203" s="146">
        <f>IF(N203="sníž. přenesená",J203,0)</f>
        <v>0</v>
      </c>
      <c r="BI203" s="146">
        <f>IF(N203="nulová",J203,0)</f>
        <v>0</v>
      </c>
      <c r="BJ203" s="17" t="s">
        <v>77</v>
      </c>
      <c r="BK203" s="146">
        <f>ROUND(I203*H203,2)</f>
        <v>0</v>
      </c>
      <c r="BL203" s="17" t="s">
        <v>126</v>
      </c>
      <c r="BM203" s="145" t="s">
        <v>338</v>
      </c>
    </row>
    <row r="204" spans="1:65" s="2" customFormat="1" ht="117">
      <c r="A204" s="29"/>
      <c r="B204" s="30"/>
      <c r="C204" s="29"/>
      <c r="D204" s="147" t="s">
        <v>128</v>
      </c>
      <c r="E204" s="29"/>
      <c r="F204" s="148" t="s">
        <v>333</v>
      </c>
      <c r="G204" s="29"/>
      <c r="H204" s="29"/>
      <c r="I204" s="29"/>
      <c r="J204" s="29"/>
      <c r="K204" s="29"/>
      <c r="L204" s="30"/>
      <c r="M204" s="149"/>
      <c r="N204" s="150"/>
      <c r="O204" s="50"/>
      <c r="P204" s="50"/>
      <c r="Q204" s="50"/>
      <c r="R204" s="50"/>
      <c r="S204" s="50"/>
      <c r="T204" s="51"/>
      <c r="U204" s="29"/>
      <c r="V204" s="29"/>
      <c r="W204" s="29"/>
      <c r="X204" s="29"/>
      <c r="Y204" s="29"/>
      <c r="Z204" s="29"/>
      <c r="AA204" s="29"/>
      <c r="AB204" s="29"/>
      <c r="AC204" s="29"/>
      <c r="AD204" s="29"/>
      <c r="AE204" s="29"/>
      <c r="AT204" s="17" t="s">
        <v>128</v>
      </c>
      <c r="AU204" s="17" t="s">
        <v>79</v>
      </c>
    </row>
    <row r="205" spans="1:65" s="2" customFormat="1" ht="16.5" customHeight="1">
      <c r="A205" s="29"/>
      <c r="B205" s="134"/>
      <c r="C205" s="159" t="s">
        <v>339</v>
      </c>
      <c r="D205" s="159" t="s">
        <v>194</v>
      </c>
      <c r="E205" s="160" t="s">
        <v>340</v>
      </c>
      <c r="F205" s="161" t="s">
        <v>341</v>
      </c>
      <c r="G205" s="162" t="s">
        <v>342</v>
      </c>
      <c r="H205" s="163">
        <v>0.03</v>
      </c>
      <c r="I205" s="164">
        <v>0</v>
      </c>
      <c r="J205" s="164">
        <f>ROUND(I205*H205,2)</f>
        <v>0</v>
      </c>
      <c r="K205" s="161" t="s">
        <v>125</v>
      </c>
      <c r="L205" s="165"/>
      <c r="M205" s="166" t="s">
        <v>3</v>
      </c>
      <c r="N205" s="167" t="s">
        <v>40</v>
      </c>
      <c r="O205" s="143">
        <v>0</v>
      </c>
      <c r="P205" s="143">
        <f>O205*H205</f>
        <v>0</v>
      </c>
      <c r="Q205" s="143">
        <v>6.4400000000000004E-3</v>
      </c>
      <c r="R205" s="143">
        <f>Q205*H205</f>
        <v>1.9320000000000001E-4</v>
      </c>
      <c r="S205" s="143">
        <v>0</v>
      </c>
      <c r="T205" s="144">
        <f>S205*H205</f>
        <v>0</v>
      </c>
      <c r="U205" s="29"/>
      <c r="V205" s="29"/>
      <c r="W205" s="29"/>
      <c r="X205" s="29"/>
      <c r="Y205" s="29"/>
      <c r="Z205" s="29"/>
      <c r="AA205" s="29"/>
      <c r="AB205" s="29"/>
      <c r="AC205" s="29"/>
      <c r="AD205" s="29"/>
      <c r="AE205" s="29"/>
      <c r="AR205" s="145" t="s">
        <v>167</v>
      </c>
      <c r="AT205" s="145" t="s">
        <v>194</v>
      </c>
      <c r="AU205" s="145" t="s">
        <v>79</v>
      </c>
      <c r="AY205" s="17" t="s">
        <v>119</v>
      </c>
      <c r="BE205" s="146">
        <f>IF(N205="základní",J205,0)</f>
        <v>0</v>
      </c>
      <c r="BF205" s="146">
        <f>IF(N205="snížená",J205,0)</f>
        <v>0</v>
      </c>
      <c r="BG205" s="146">
        <f>IF(N205="zákl. přenesená",J205,0)</f>
        <v>0</v>
      </c>
      <c r="BH205" s="146">
        <f>IF(N205="sníž. přenesená",J205,0)</f>
        <v>0</v>
      </c>
      <c r="BI205" s="146">
        <f>IF(N205="nulová",J205,0)</f>
        <v>0</v>
      </c>
      <c r="BJ205" s="17" t="s">
        <v>77</v>
      </c>
      <c r="BK205" s="146">
        <f>ROUND(I205*H205,2)</f>
        <v>0</v>
      </c>
      <c r="BL205" s="17" t="s">
        <v>126</v>
      </c>
      <c r="BM205" s="145" t="s">
        <v>343</v>
      </c>
    </row>
    <row r="206" spans="1:65" s="13" customFormat="1">
      <c r="B206" s="151"/>
      <c r="D206" s="147" t="s">
        <v>130</v>
      </c>
      <c r="F206" s="153" t="s">
        <v>344</v>
      </c>
      <c r="H206" s="154">
        <v>0.03</v>
      </c>
      <c r="L206" s="151"/>
      <c r="M206" s="155"/>
      <c r="N206" s="156"/>
      <c r="O206" s="156"/>
      <c r="P206" s="156"/>
      <c r="Q206" s="156"/>
      <c r="R206" s="156"/>
      <c r="S206" s="156"/>
      <c r="T206" s="157"/>
      <c r="AT206" s="152" t="s">
        <v>130</v>
      </c>
      <c r="AU206" s="152" t="s">
        <v>79</v>
      </c>
      <c r="AV206" s="13" t="s">
        <v>79</v>
      </c>
      <c r="AW206" s="13" t="s">
        <v>4</v>
      </c>
      <c r="AX206" s="13" t="s">
        <v>77</v>
      </c>
      <c r="AY206" s="152" t="s">
        <v>119</v>
      </c>
    </row>
    <row r="207" spans="1:65" s="2" customFormat="1" ht="16.5" customHeight="1">
      <c r="A207" s="29"/>
      <c r="B207" s="134"/>
      <c r="C207" s="159" t="s">
        <v>345</v>
      </c>
      <c r="D207" s="159" t="s">
        <v>194</v>
      </c>
      <c r="E207" s="160" t="s">
        <v>346</v>
      </c>
      <c r="F207" s="161" t="s">
        <v>347</v>
      </c>
      <c r="G207" s="162" t="s">
        <v>342</v>
      </c>
      <c r="H207" s="163">
        <v>0.03</v>
      </c>
      <c r="I207" s="164">
        <v>0</v>
      </c>
      <c r="J207" s="164">
        <f>ROUND(I207*H207,2)</f>
        <v>0</v>
      </c>
      <c r="K207" s="161" t="s">
        <v>125</v>
      </c>
      <c r="L207" s="165"/>
      <c r="M207" s="166" t="s">
        <v>3</v>
      </c>
      <c r="N207" s="167" t="s">
        <v>40</v>
      </c>
      <c r="O207" s="143">
        <v>0</v>
      </c>
      <c r="P207" s="143">
        <f>O207*H207</f>
        <v>0</v>
      </c>
      <c r="Q207" s="143">
        <v>1.72E-3</v>
      </c>
      <c r="R207" s="143">
        <f>Q207*H207</f>
        <v>5.1599999999999994E-5</v>
      </c>
      <c r="S207" s="143">
        <v>0</v>
      </c>
      <c r="T207" s="144">
        <f>S207*H207</f>
        <v>0</v>
      </c>
      <c r="U207" s="29"/>
      <c r="V207" s="29"/>
      <c r="W207" s="29"/>
      <c r="X207" s="29"/>
      <c r="Y207" s="29"/>
      <c r="Z207" s="29"/>
      <c r="AA207" s="29"/>
      <c r="AB207" s="29"/>
      <c r="AC207" s="29"/>
      <c r="AD207" s="29"/>
      <c r="AE207" s="29"/>
      <c r="AR207" s="145" t="s">
        <v>167</v>
      </c>
      <c r="AT207" s="145" t="s">
        <v>194</v>
      </c>
      <c r="AU207" s="145" t="s">
        <v>79</v>
      </c>
      <c r="AY207" s="17" t="s">
        <v>119</v>
      </c>
      <c r="BE207" s="146">
        <f>IF(N207="základní",J207,0)</f>
        <v>0</v>
      </c>
      <c r="BF207" s="146">
        <f>IF(N207="snížená",J207,0)</f>
        <v>0</v>
      </c>
      <c r="BG207" s="146">
        <f>IF(N207="zákl. přenesená",J207,0)</f>
        <v>0</v>
      </c>
      <c r="BH207" s="146">
        <f>IF(N207="sníž. přenesená",J207,0)</f>
        <v>0</v>
      </c>
      <c r="BI207" s="146">
        <f>IF(N207="nulová",J207,0)</f>
        <v>0</v>
      </c>
      <c r="BJ207" s="17" t="s">
        <v>77</v>
      </c>
      <c r="BK207" s="146">
        <f>ROUND(I207*H207,2)</f>
        <v>0</v>
      </c>
      <c r="BL207" s="17" t="s">
        <v>126</v>
      </c>
      <c r="BM207" s="145" t="s">
        <v>348</v>
      </c>
    </row>
    <row r="208" spans="1:65" s="13" customFormat="1">
      <c r="B208" s="151"/>
      <c r="D208" s="147" t="s">
        <v>130</v>
      </c>
      <c r="F208" s="153" t="s">
        <v>344</v>
      </c>
      <c r="H208" s="154">
        <v>0.03</v>
      </c>
      <c r="L208" s="151"/>
      <c r="M208" s="155"/>
      <c r="N208" s="156"/>
      <c r="O208" s="156"/>
      <c r="P208" s="156"/>
      <c r="Q208" s="156"/>
      <c r="R208" s="156"/>
      <c r="S208" s="156"/>
      <c r="T208" s="157"/>
      <c r="AT208" s="152" t="s">
        <v>130</v>
      </c>
      <c r="AU208" s="152" t="s">
        <v>79</v>
      </c>
      <c r="AV208" s="13" t="s">
        <v>79</v>
      </c>
      <c r="AW208" s="13" t="s">
        <v>4</v>
      </c>
      <c r="AX208" s="13" t="s">
        <v>77</v>
      </c>
      <c r="AY208" s="152" t="s">
        <v>119</v>
      </c>
    </row>
    <row r="209" spans="1:65" s="2" customFormat="1" ht="16.5" customHeight="1">
      <c r="A209" s="29"/>
      <c r="B209" s="134"/>
      <c r="C209" s="135" t="s">
        <v>349</v>
      </c>
      <c r="D209" s="135" t="s">
        <v>121</v>
      </c>
      <c r="E209" s="136" t="s">
        <v>350</v>
      </c>
      <c r="F209" s="137" t="s">
        <v>351</v>
      </c>
      <c r="G209" s="138" t="s">
        <v>221</v>
      </c>
      <c r="H209" s="139">
        <v>1</v>
      </c>
      <c r="I209" s="140">
        <v>0</v>
      </c>
      <c r="J209" s="140">
        <f>ROUND(I209*H209,2)</f>
        <v>0</v>
      </c>
      <c r="K209" s="137" t="s">
        <v>3</v>
      </c>
      <c r="L209" s="30"/>
      <c r="M209" s="141" t="s">
        <v>3</v>
      </c>
      <c r="N209" s="142" t="s">
        <v>40</v>
      </c>
      <c r="O209" s="143">
        <v>0</v>
      </c>
      <c r="P209" s="143">
        <f>O209*H209</f>
        <v>0</v>
      </c>
      <c r="Q209" s="143">
        <v>0</v>
      </c>
      <c r="R209" s="143">
        <f>Q209*H209</f>
        <v>0</v>
      </c>
      <c r="S209" s="143">
        <v>0</v>
      </c>
      <c r="T209" s="144">
        <f>S209*H209</f>
        <v>0</v>
      </c>
      <c r="U209" s="29"/>
      <c r="V209" s="29"/>
      <c r="W209" s="29"/>
      <c r="X209" s="29"/>
      <c r="Y209" s="29"/>
      <c r="Z209" s="29"/>
      <c r="AA209" s="29"/>
      <c r="AB209" s="29"/>
      <c r="AC209" s="29"/>
      <c r="AD209" s="29"/>
      <c r="AE209" s="29"/>
      <c r="AR209" s="145" t="s">
        <v>126</v>
      </c>
      <c r="AT209" s="145" t="s">
        <v>121</v>
      </c>
      <c r="AU209" s="145" t="s">
        <v>79</v>
      </c>
      <c r="AY209" s="17" t="s">
        <v>119</v>
      </c>
      <c r="BE209" s="146">
        <f>IF(N209="základní",J209,0)</f>
        <v>0</v>
      </c>
      <c r="BF209" s="146">
        <f>IF(N209="snížená",J209,0)</f>
        <v>0</v>
      </c>
      <c r="BG209" s="146">
        <f>IF(N209="zákl. přenesená",J209,0)</f>
        <v>0</v>
      </c>
      <c r="BH209" s="146">
        <f>IF(N209="sníž. přenesená",J209,0)</f>
        <v>0</v>
      </c>
      <c r="BI209" s="146">
        <f>IF(N209="nulová",J209,0)</f>
        <v>0</v>
      </c>
      <c r="BJ209" s="17" t="s">
        <v>77</v>
      </c>
      <c r="BK209" s="146">
        <f>ROUND(I209*H209,2)</f>
        <v>0</v>
      </c>
      <c r="BL209" s="17" t="s">
        <v>126</v>
      </c>
      <c r="BM209" s="145" t="s">
        <v>352</v>
      </c>
    </row>
    <row r="210" spans="1:65" s="13" customFormat="1">
      <c r="B210" s="151"/>
      <c r="D210" s="147" t="s">
        <v>130</v>
      </c>
      <c r="E210" s="152" t="s">
        <v>3</v>
      </c>
      <c r="F210" s="153" t="s">
        <v>353</v>
      </c>
      <c r="H210" s="154">
        <v>1</v>
      </c>
      <c r="L210" s="151"/>
      <c r="M210" s="155"/>
      <c r="N210" s="156"/>
      <c r="O210" s="156"/>
      <c r="P210" s="156"/>
      <c r="Q210" s="156"/>
      <c r="R210" s="156"/>
      <c r="S210" s="156"/>
      <c r="T210" s="157"/>
      <c r="AT210" s="152" t="s">
        <v>130</v>
      </c>
      <c r="AU210" s="152" t="s">
        <v>79</v>
      </c>
      <c r="AV210" s="13" t="s">
        <v>79</v>
      </c>
      <c r="AW210" s="13" t="s">
        <v>31</v>
      </c>
      <c r="AX210" s="13" t="s">
        <v>77</v>
      </c>
      <c r="AY210" s="152" t="s">
        <v>119</v>
      </c>
    </row>
    <row r="211" spans="1:65" s="12" customFormat="1" ht="22.9" customHeight="1">
      <c r="B211" s="122"/>
      <c r="D211" s="123" t="s">
        <v>68</v>
      </c>
      <c r="E211" s="132" t="s">
        <v>354</v>
      </c>
      <c r="F211" s="132" t="s">
        <v>355</v>
      </c>
      <c r="J211" s="133">
        <f>BK211</f>
        <v>0</v>
      </c>
      <c r="L211" s="122"/>
      <c r="M211" s="126"/>
      <c r="N211" s="127"/>
      <c r="O211" s="127"/>
      <c r="P211" s="128">
        <f>P212</f>
        <v>4.8799450000000002</v>
      </c>
      <c r="Q211" s="127"/>
      <c r="R211" s="128">
        <f>R212</f>
        <v>0</v>
      </c>
      <c r="S211" s="127"/>
      <c r="T211" s="129">
        <f>T212</f>
        <v>0</v>
      </c>
      <c r="AR211" s="123" t="s">
        <v>77</v>
      </c>
      <c r="AT211" s="130" t="s">
        <v>68</v>
      </c>
      <c r="AU211" s="130" t="s">
        <v>77</v>
      </c>
      <c r="AY211" s="123" t="s">
        <v>119</v>
      </c>
      <c r="BK211" s="131">
        <f>BK212</f>
        <v>0</v>
      </c>
    </row>
    <row r="212" spans="1:65" s="2" customFormat="1" ht="36" customHeight="1">
      <c r="A212" s="29"/>
      <c r="B212" s="134"/>
      <c r="C212" s="135" t="s">
        <v>356</v>
      </c>
      <c r="D212" s="135" t="s">
        <v>121</v>
      </c>
      <c r="E212" s="136" t="s">
        <v>357</v>
      </c>
      <c r="F212" s="137" t="s">
        <v>358</v>
      </c>
      <c r="G212" s="138" t="s">
        <v>359</v>
      </c>
      <c r="H212" s="139">
        <v>14.567</v>
      </c>
      <c r="I212" s="140">
        <v>0</v>
      </c>
      <c r="J212" s="140">
        <f>ROUND(I212*H212,2)</f>
        <v>0</v>
      </c>
      <c r="K212" s="137" t="s">
        <v>125</v>
      </c>
      <c r="L212" s="30"/>
      <c r="M212" s="141" t="s">
        <v>3</v>
      </c>
      <c r="N212" s="142" t="s">
        <v>40</v>
      </c>
      <c r="O212" s="143">
        <v>0.33500000000000002</v>
      </c>
      <c r="P212" s="143">
        <f>O212*H212</f>
        <v>4.8799450000000002</v>
      </c>
      <c r="Q212" s="143">
        <v>0</v>
      </c>
      <c r="R212" s="143">
        <f>Q212*H212</f>
        <v>0</v>
      </c>
      <c r="S212" s="143">
        <v>0</v>
      </c>
      <c r="T212" s="144">
        <f>S212*H212</f>
        <v>0</v>
      </c>
      <c r="U212" s="29"/>
      <c r="V212" s="29"/>
      <c r="W212" s="29"/>
      <c r="X212" s="29"/>
      <c r="Y212" s="29"/>
      <c r="Z212" s="29"/>
      <c r="AA212" s="29"/>
      <c r="AB212" s="29"/>
      <c r="AC212" s="29"/>
      <c r="AD212" s="29"/>
      <c r="AE212" s="29"/>
      <c r="AR212" s="145" t="s">
        <v>126</v>
      </c>
      <c r="AT212" s="145" t="s">
        <v>121</v>
      </c>
      <c r="AU212" s="145" t="s">
        <v>79</v>
      </c>
      <c r="AY212" s="17" t="s">
        <v>119</v>
      </c>
      <c r="BE212" s="146">
        <f>IF(N212="základní",J212,0)</f>
        <v>0</v>
      </c>
      <c r="BF212" s="146">
        <f>IF(N212="snížená",J212,0)</f>
        <v>0</v>
      </c>
      <c r="BG212" s="146">
        <f>IF(N212="zákl. přenesená",J212,0)</f>
        <v>0</v>
      </c>
      <c r="BH212" s="146">
        <f>IF(N212="sníž. přenesená",J212,0)</f>
        <v>0</v>
      </c>
      <c r="BI212" s="146">
        <f>IF(N212="nulová",J212,0)</f>
        <v>0</v>
      </c>
      <c r="BJ212" s="17" t="s">
        <v>77</v>
      </c>
      <c r="BK212" s="146">
        <f>ROUND(I212*H212,2)</f>
        <v>0</v>
      </c>
      <c r="BL212" s="17" t="s">
        <v>126</v>
      </c>
      <c r="BM212" s="145" t="s">
        <v>360</v>
      </c>
    </row>
    <row r="213" spans="1:65" s="12" customFormat="1" ht="25.9" customHeight="1">
      <c r="B213" s="122"/>
      <c r="D213" s="123" t="s">
        <v>68</v>
      </c>
      <c r="E213" s="124" t="s">
        <v>361</v>
      </c>
      <c r="F213" s="124" t="s">
        <v>362</v>
      </c>
      <c r="J213" s="125">
        <f>BK213</f>
        <v>0</v>
      </c>
      <c r="L213" s="122"/>
      <c r="M213" s="126"/>
      <c r="N213" s="127"/>
      <c r="O213" s="127"/>
      <c r="P213" s="128">
        <f>P214</f>
        <v>0.605514</v>
      </c>
      <c r="Q213" s="127"/>
      <c r="R213" s="128">
        <f>R214</f>
        <v>0.18200000000000002</v>
      </c>
      <c r="S213" s="127"/>
      <c r="T213" s="129">
        <f>T214</f>
        <v>0</v>
      </c>
      <c r="AR213" s="123" t="s">
        <v>79</v>
      </c>
      <c r="AT213" s="130" t="s">
        <v>68</v>
      </c>
      <c r="AU213" s="130" t="s">
        <v>69</v>
      </c>
      <c r="AY213" s="123" t="s">
        <v>119</v>
      </c>
      <c r="BK213" s="131">
        <f>BK214</f>
        <v>0</v>
      </c>
    </row>
    <row r="214" spans="1:65" s="12" customFormat="1" ht="22.9" customHeight="1">
      <c r="B214" s="122"/>
      <c r="D214" s="123" t="s">
        <v>68</v>
      </c>
      <c r="E214" s="132" t="s">
        <v>363</v>
      </c>
      <c r="F214" s="132" t="s">
        <v>364</v>
      </c>
      <c r="J214" s="133">
        <f>BK214</f>
        <v>0</v>
      </c>
      <c r="L214" s="122"/>
      <c r="M214" s="126"/>
      <c r="N214" s="127"/>
      <c r="O214" s="127"/>
      <c r="P214" s="128">
        <f>SUM(P215:P230)</f>
        <v>0.605514</v>
      </c>
      <c r="Q214" s="127"/>
      <c r="R214" s="128">
        <f>SUM(R215:R230)</f>
        <v>0.18200000000000002</v>
      </c>
      <c r="S214" s="127"/>
      <c r="T214" s="129">
        <f>SUM(T215:T230)</f>
        <v>0</v>
      </c>
      <c r="AR214" s="123" t="s">
        <v>79</v>
      </c>
      <c r="AT214" s="130" t="s">
        <v>68</v>
      </c>
      <c r="AU214" s="130" t="s">
        <v>77</v>
      </c>
      <c r="AY214" s="123" t="s">
        <v>119</v>
      </c>
      <c r="BK214" s="131">
        <f>SUM(BK215:BK230)</f>
        <v>0</v>
      </c>
    </row>
    <row r="215" spans="1:65" s="2" customFormat="1" ht="24" customHeight="1">
      <c r="A215" s="29"/>
      <c r="B215" s="134"/>
      <c r="C215" s="135" t="s">
        <v>365</v>
      </c>
      <c r="D215" s="135" t="s">
        <v>121</v>
      </c>
      <c r="E215" s="136" t="s">
        <v>366</v>
      </c>
      <c r="F215" s="137" t="s">
        <v>367</v>
      </c>
      <c r="G215" s="138" t="s">
        <v>221</v>
      </c>
      <c r="H215" s="139">
        <v>1</v>
      </c>
      <c r="I215" s="140">
        <v>0</v>
      </c>
      <c r="J215" s="140">
        <f>ROUND(I215*H215,2)</f>
        <v>0</v>
      </c>
      <c r="K215" s="137" t="s">
        <v>3</v>
      </c>
      <c r="L215" s="30"/>
      <c r="M215" s="141" t="s">
        <v>3</v>
      </c>
      <c r="N215" s="142" t="s">
        <v>40</v>
      </c>
      <c r="O215" s="143">
        <v>0</v>
      </c>
      <c r="P215" s="143">
        <f>O215*H215</f>
        <v>0</v>
      </c>
      <c r="Q215" s="143">
        <v>0</v>
      </c>
      <c r="R215" s="143">
        <f>Q215*H215</f>
        <v>0</v>
      </c>
      <c r="S215" s="143">
        <v>0</v>
      </c>
      <c r="T215" s="144">
        <f>S215*H215</f>
        <v>0</v>
      </c>
      <c r="U215" s="29"/>
      <c r="V215" s="29"/>
      <c r="W215" s="29"/>
      <c r="X215" s="29"/>
      <c r="Y215" s="29"/>
      <c r="Z215" s="29"/>
      <c r="AA215" s="29"/>
      <c r="AB215" s="29"/>
      <c r="AC215" s="29"/>
      <c r="AD215" s="29"/>
      <c r="AE215" s="29"/>
      <c r="AR215" s="145" t="s">
        <v>212</v>
      </c>
      <c r="AT215" s="145" t="s">
        <v>121</v>
      </c>
      <c r="AU215" s="145" t="s">
        <v>79</v>
      </c>
      <c r="AY215" s="17" t="s">
        <v>119</v>
      </c>
      <c r="BE215" s="146">
        <f>IF(N215="základní",J215,0)</f>
        <v>0</v>
      </c>
      <c r="BF215" s="146">
        <f>IF(N215="snížená",J215,0)</f>
        <v>0</v>
      </c>
      <c r="BG215" s="146">
        <f>IF(N215="zákl. přenesená",J215,0)</f>
        <v>0</v>
      </c>
      <c r="BH215" s="146">
        <f>IF(N215="sníž. přenesená",J215,0)</f>
        <v>0</v>
      </c>
      <c r="BI215" s="146">
        <f>IF(N215="nulová",J215,0)</f>
        <v>0</v>
      </c>
      <c r="BJ215" s="17" t="s">
        <v>77</v>
      </c>
      <c r="BK215" s="146">
        <f>ROUND(I215*H215,2)</f>
        <v>0</v>
      </c>
      <c r="BL215" s="17" t="s">
        <v>212</v>
      </c>
      <c r="BM215" s="145" t="s">
        <v>368</v>
      </c>
    </row>
    <row r="216" spans="1:65" s="13" customFormat="1">
      <c r="B216" s="151"/>
      <c r="D216" s="147" t="s">
        <v>130</v>
      </c>
      <c r="E216" s="152" t="s">
        <v>3</v>
      </c>
      <c r="F216" s="153" t="s">
        <v>223</v>
      </c>
      <c r="H216" s="154">
        <v>1</v>
      </c>
      <c r="L216" s="151"/>
      <c r="M216" s="155"/>
      <c r="N216" s="156"/>
      <c r="O216" s="156"/>
      <c r="P216" s="156"/>
      <c r="Q216" s="156"/>
      <c r="R216" s="156"/>
      <c r="S216" s="156"/>
      <c r="T216" s="157"/>
      <c r="AT216" s="152" t="s">
        <v>130</v>
      </c>
      <c r="AU216" s="152" t="s">
        <v>79</v>
      </c>
      <c r="AV216" s="13" t="s">
        <v>79</v>
      </c>
      <c r="AW216" s="13" t="s">
        <v>31</v>
      </c>
      <c r="AX216" s="13" t="s">
        <v>77</v>
      </c>
      <c r="AY216" s="152" t="s">
        <v>119</v>
      </c>
    </row>
    <row r="217" spans="1:65" s="2" customFormat="1" ht="24" customHeight="1">
      <c r="A217" s="29"/>
      <c r="B217" s="134"/>
      <c r="C217" s="135" t="s">
        <v>369</v>
      </c>
      <c r="D217" s="135" t="s">
        <v>121</v>
      </c>
      <c r="E217" s="136" t="s">
        <v>370</v>
      </c>
      <c r="F217" s="137" t="s">
        <v>371</v>
      </c>
      <c r="G217" s="138" t="s">
        <v>221</v>
      </c>
      <c r="H217" s="139">
        <v>4</v>
      </c>
      <c r="I217" s="140">
        <v>0</v>
      </c>
      <c r="J217" s="140">
        <f>ROUND(I217*H217,2)</f>
        <v>0</v>
      </c>
      <c r="K217" s="137" t="s">
        <v>3</v>
      </c>
      <c r="L217" s="30"/>
      <c r="M217" s="141" t="s">
        <v>3</v>
      </c>
      <c r="N217" s="142" t="s">
        <v>40</v>
      </c>
      <c r="O217" s="143">
        <v>0</v>
      </c>
      <c r="P217" s="143">
        <f>O217*H217</f>
        <v>0</v>
      </c>
      <c r="Q217" s="143">
        <v>0</v>
      </c>
      <c r="R217" s="143">
        <f>Q217*H217</f>
        <v>0</v>
      </c>
      <c r="S217" s="143">
        <v>0</v>
      </c>
      <c r="T217" s="144">
        <f>S217*H217</f>
        <v>0</v>
      </c>
      <c r="U217" s="29"/>
      <c r="V217" s="29"/>
      <c r="W217" s="29"/>
      <c r="X217" s="29"/>
      <c r="Y217" s="29"/>
      <c r="Z217" s="29"/>
      <c r="AA217" s="29"/>
      <c r="AB217" s="29"/>
      <c r="AC217" s="29"/>
      <c r="AD217" s="29"/>
      <c r="AE217" s="29"/>
      <c r="AR217" s="145" t="s">
        <v>212</v>
      </c>
      <c r="AT217" s="145" t="s">
        <v>121</v>
      </c>
      <c r="AU217" s="145" t="s">
        <v>79</v>
      </c>
      <c r="AY217" s="17" t="s">
        <v>119</v>
      </c>
      <c r="BE217" s="146">
        <f>IF(N217="základní",J217,0)</f>
        <v>0</v>
      </c>
      <c r="BF217" s="146">
        <f>IF(N217="snížená",J217,0)</f>
        <v>0</v>
      </c>
      <c r="BG217" s="146">
        <f>IF(N217="zákl. přenesená",J217,0)</f>
        <v>0</v>
      </c>
      <c r="BH217" s="146">
        <f>IF(N217="sníž. přenesená",J217,0)</f>
        <v>0</v>
      </c>
      <c r="BI217" s="146">
        <f>IF(N217="nulová",J217,0)</f>
        <v>0</v>
      </c>
      <c r="BJ217" s="17" t="s">
        <v>77</v>
      </c>
      <c r="BK217" s="146">
        <f>ROUND(I217*H217,2)</f>
        <v>0</v>
      </c>
      <c r="BL217" s="17" t="s">
        <v>212</v>
      </c>
      <c r="BM217" s="145" t="s">
        <v>372</v>
      </c>
    </row>
    <row r="218" spans="1:65" s="13" customFormat="1">
      <c r="B218" s="151"/>
      <c r="D218" s="147" t="s">
        <v>130</v>
      </c>
      <c r="E218" s="152" t="s">
        <v>3</v>
      </c>
      <c r="F218" s="153" t="s">
        <v>373</v>
      </c>
      <c r="H218" s="154">
        <v>4</v>
      </c>
      <c r="L218" s="151"/>
      <c r="M218" s="155"/>
      <c r="N218" s="156"/>
      <c r="O218" s="156"/>
      <c r="P218" s="156"/>
      <c r="Q218" s="156"/>
      <c r="R218" s="156"/>
      <c r="S218" s="156"/>
      <c r="T218" s="157"/>
      <c r="AT218" s="152" t="s">
        <v>130</v>
      </c>
      <c r="AU218" s="152" t="s">
        <v>79</v>
      </c>
      <c r="AV218" s="13" t="s">
        <v>79</v>
      </c>
      <c r="AW218" s="13" t="s">
        <v>31</v>
      </c>
      <c r="AX218" s="13" t="s">
        <v>77</v>
      </c>
      <c r="AY218" s="152" t="s">
        <v>119</v>
      </c>
    </row>
    <row r="219" spans="1:65" s="2" customFormat="1" ht="24" customHeight="1">
      <c r="A219" s="29"/>
      <c r="B219" s="134"/>
      <c r="C219" s="135" t="s">
        <v>374</v>
      </c>
      <c r="D219" s="135" t="s">
        <v>121</v>
      </c>
      <c r="E219" s="136" t="s">
        <v>375</v>
      </c>
      <c r="F219" s="137" t="s">
        <v>376</v>
      </c>
      <c r="G219" s="138" t="s">
        <v>197</v>
      </c>
      <c r="H219" s="139">
        <v>182</v>
      </c>
      <c r="I219" s="140">
        <v>0</v>
      </c>
      <c r="J219" s="140">
        <f>ROUND(I219*H219,2)</f>
        <v>0</v>
      </c>
      <c r="K219" s="137" t="s">
        <v>3</v>
      </c>
      <c r="L219" s="30"/>
      <c r="M219" s="141" t="s">
        <v>3</v>
      </c>
      <c r="N219" s="142" t="s">
        <v>40</v>
      </c>
      <c r="O219" s="143">
        <v>0</v>
      </c>
      <c r="P219" s="143">
        <f>O219*H219</f>
        <v>0</v>
      </c>
      <c r="Q219" s="143">
        <v>0</v>
      </c>
      <c r="R219" s="143">
        <f>Q219*H219</f>
        <v>0</v>
      </c>
      <c r="S219" s="143">
        <v>0</v>
      </c>
      <c r="T219" s="144">
        <f>S219*H219</f>
        <v>0</v>
      </c>
      <c r="U219" s="29"/>
      <c r="V219" s="29"/>
      <c r="W219" s="29"/>
      <c r="X219" s="29"/>
      <c r="Y219" s="29"/>
      <c r="Z219" s="29"/>
      <c r="AA219" s="29"/>
      <c r="AB219" s="29"/>
      <c r="AC219" s="29"/>
      <c r="AD219" s="29"/>
      <c r="AE219" s="29"/>
      <c r="AR219" s="145" t="s">
        <v>212</v>
      </c>
      <c r="AT219" s="145" t="s">
        <v>121</v>
      </c>
      <c r="AU219" s="145" t="s">
        <v>79</v>
      </c>
      <c r="AY219" s="17" t="s">
        <v>119</v>
      </c>
      <c r="BE219" s="146">
        <f>IF(N219="základní",J219,0)</f>
        <v>0</v>
      </c>
      <c r="BF219" s="146">
        <f>IF(N219="snížená",J219,0)</f>
        <v>0</v>
      </c>
      <c r="BG219" s="146">
        <f>IF(N219="zákl. přenesená",J219,0)</f>
        <v>0</v>
      </c>
      <c r="BH219" s="146">
        <f>IF(N219="sníž. přenesená",J219,0)</f>
        <v>0</v>
      </c>
      <c r="BI219" s="146">
        <f>IF(N219="nulová",J219,0)</f>
        <v>0</v>
      </c>
      <c r="BJ219" s="17" t="s">
        <v>77</v>
      </c>
      <c r="BK219" s="146">
        <f>ROUND(I219*H219,2)</f>
        <v>0</v>
      </c>
      <c r="BL219" s="17" t="s">
        <v>212</v>
      </c>
      <c r="BM219" s="145" t="s">
        <v>377</v>
      </c>
    </row>
    <row r="220" spans="1:65" s="13" customFormat="1">
      <c r="B220" s="151"/>
      <c r="D220" s="147" t="s">
        <v>130</v>
      </c>
      <c r="E220" s="152" t="s">
        <v>3</v>
      </c>
      <c r="F220" s="153" t="s">
        <v>378</v>
      </c>
      <c r="H220" s="154">
        <v>182</v>
      </c>
      <c r="L220" s="151"/>
      <c r="M220" s="155"/>
      <c r="N220" s="156"/>
      <c r="O220" s="156"/>
      <c r="P220" s="156"/>
      <c r="Q220" s="156"/>
      <c r="R220" s="156"/>
      <c r="S220" s="156"/>
      <c r="T220" s="157"/>
      <c r="AT220" s="152" t="s">
        <v>130</v>
      </c>
      <c r="AU220" s="152" t="s">
        <v>79</v>
      </c>
      <c r="AV220" s="13" t="s">
        <v>79</v>
      </c>
      <c r="AW220" s="13" t="s">
        <v>31</v>
      </c>
      <c r="AX220" s="13" t="s">
        <v>77</v>
      </c>
      <c r="AY220" s="152" t="s">
        <v>119</v>
      </c>
    </row>
    <row r="221" spans="1:65" s="2" customFormat="1" ht="16.5" customHeight="1">
      <c r="A221" s="29"/>
      <c r="B221" s="134"/>
      <c r="C221" s="159" t="s">
        <v>379</v>
      </c>
      <c r="D221" s="159" t="s">
        <v>194</v>
      </c>
      <c r="E221" s="160" t="s">
        <v>380</v>
      </c>
      <c r="F221" s="161" t="s">
        <v>381</v>
      </c>
      <c r="G221" s="162" t="s">
        <v>359</v>
      </c>
      <c r="H221" s="163">
        <v>0.13300000000000001</v>
      </c>
      <c r="I221" s="164">
        <v>0</v>
      </c>
      <c r="J221" s="164">
        <f>ROUND(I221*H221,2)</f>
        <v>0</v>
      </c>
      <c r="K221" s="161" t="s">
        <v>125</v>
      </c>
      <c r="L221" s="165"/>
      <c r="M221" s="166" t="s">
        <v>3</v>
      </c>
      <c r="N221" s="167" t="s">
        <v>40</v>
      </c>
      <c r="O221" s="143">
        <v>0</v>
      </c>
      <c r="P221" s="143">
        <f>O221*H221</f>
        <v>0</v>
      </c>
      <c r="Q221" s="143">
        <v>1</v>
      </c>
      <c r="R221" s="143">
        <f>Q221*H221</f>
        <v>0.13300000000000001</v>
      </c>
      <c r="S221" s="143">
        <v>0</v>
      </c>
      <c r="T221" s="144">
        <f>S221*H221</f>
        <v>0</v>
      </c>
      <c r="U221" s="29"/>
      <c r="V221" s="29"/>
      <c r="W221" s="29"/>
      <c r="X221" s="29"/>
      <c r="Y221" s="29"/>
      <c r="Z221" s="29"/>
      <c r="AA221" s="29"/>
      <c r="AB221" s="29"/>
      <c r="AC221" s="29"/>
      <c r="AD221" s="29"/>
      <c r="AE221" s="29"/>
      <c r="AR221" s="145" t="s">
        <v>295</v>
      </c>
      <c r="AT221" s="145" t="s">
        <v>194</v>
      </c>
      <c r="AU221" s="145" t="s">
        <v>79</v>
      </c>
      <c r="AY221" s="17" t="s">
        <v>119</v>
      </c>
      <c r="BE221" s="146">
        <f>IF(N221="základní",J221,0)</f>
        <v>0</v>
      </c>
      <c r="BF221" s="146">
        <f>IF(N221="snížená",J221,0)</f>
        <v>0</v>
      </c>
      <c r="BG221" s="146">
        <f>IF(N221="zákl. přenesená",J221,0)</f>
        <v>0</v>
      </c>
      <c r="BH221" s="146">
        <f>IF(N221="sníž. přenesená",J221,0)</f>
        <v>0</v>
      </c>
      <c r="BI221" s="146">
        <f>IF(N221="nulová",J221,0)</f>
        <v>0</v>
      </c>
      <c r="BJ221" s="17" t="s">
        <v>77</v>
      </c>
      <c r="BK221" s="146">
        <f>ROUND(I221*H221,2)</f>
        <v>0</v>
      </c>
      <c r="BL221" s="17" t="s">
        <v>212</v>
      </c>
      <c r="BM221" s="145" t="s">
        <v>382</v>
      </c>
    </row>
    <row r="222" spans="1:65" s="13" customFormat="1">
      <c r="B222" s="151"/>
      <c r="D222" s="147" t="s">
        <v>130</v>
      </c>
      <c r="E222" s="152" t="s">
        <v>3</v>
      </c>
      <c r="F222" s="153" t="s">
        <v>383</v>
      </c>
      <c r="H222" s="154">
        <v>0.13300000000000001</v>
      </c>
      <c r="L222" s="151"/>
      <c r="M222" s="155"/>
      <c r="N222" s="156"/>
      <c r="O222" s="156"/>
      <c r="P222" s="156"/>
      <c r="Q222" s="156"/>
      <c r="R222" s="156"/>
      <c r="S222" s="156"/>
      <c r="T222" s="157"/>
      <c r="AT222" s="152" t="s">
        <v>130</v>
      </c>
      <c r="AU222" s="152" t="s">
        <v>79</v>
      </c>
      <c r="AV222" s="13" t="s">
        <v>79</v>
      </c>
      <c r="AW222" s="13" t="s">
        <v>31</v>
      </c>
      <c r="AX222" s="13" t="s">
        <v>77</v>
      </c>
      <c r="AY222" s="152" t="s">
        <v>119</v>
      </c>
    </row>
    <row r="223" spans="1:65" s="2" customFormat="1" ht="24" customHeight="1">
      <c r="A223" s="29"/>
      <c r="B223" s="134"/>
      <c r="C223" s="159" t="s">
        <v>384</v>
      </c>
      <c r="D223" s="159" t="s">
        <v>194</v>
      </c>
      <c r="E223" s="160" t="s">
        <v>385</v>
      </c>
      <c r="F223" s="161" t="s">
        <v>386</v>
      </c>
      <c r="G223" s="162" t="s">
        <v>359</v>
      </c>
      <c r="H223" s="163">
        <v>2.8000000000000001E-2</v>
      </c>
      <c r="I223" s="164">
        <v>0</v>
      </c>
      <c r="J223" s="164">
        <f>ROUND(I223*H223,2)</f>
        <v>0</v>
      </c>
      <c r="K223" s="161" t="s">
        <v>125</v>
      </c>
      <c r="L223" s="165"/>
      <c r="M223" s="166" t="s">
        <v>3</v>
      </c>
      <c r="N223" s="167" t="s">
        <v>40</v>
      </c>
      <c r="O223" s="143">
        <v>0</v>
      </c>
      <c r="P223" s="143">
        <f>O223*H223</f>
        <v>0</v>
      </c>
      <c r="Q223" s="143">
        <v>1</v>
      </c>
      <c r="R223" s="143">
        <f>Q223*H223</f>
        <v>2.8000000000000001E-2</v>
      </c>
      <c r="S223" s="143">
        <v>0</v>
      </c>
      <c r="T223" s="144">
        <f>S223*H223</f>
        <v>0</v>
      </c>
      <c r="U223" s="29"/>
      <c r="V223" s="29"/>
      <c r="W223" s="29"/>
      <c r="X223" s="29"/>
      <c r="Y223" s="29"/>
      <c r="Z223" s="29"/>
      <c r="AA223" s="29"/>
      <c r="AB223" s="29"/>
      <c r="AC223" s="29"/>
      <c r="AD223" s="29"/>
      <c r="AE223" s="29"/>
      <c r="AR223" s="145" t="s">
        <v>295</v>
      </c>
      <c r="AT223" s="145" t="s">
        <v>194</v>
      </c>
      <c r="AU223" s="145" t="s">
        <v>79</v>
      </c>
      <c r="AY223" s="17" t="s">
        <v>119</v>
      </c>
      <c r="BE223" s="146">
        <f>IF(N223="základní",J223,0)</f>
        <v>0</v>
      </c>
      <c r="BF223" s="146">
        <f>IF(N223="snížená",J223,0)</f>
        <v>0</v>
      </c>
      <c r="BG223" s="146">
        <f>IF(N223="zákl. přenesená",J223,0)</f>
        <v>0</v>
      </c>
      <c r="BH223" s="146">
        <f>IF(N223="sníž. přenesená",J223,0)</f>
        <v>0</v>
      </c>
      <c r="BI223" s="146">
        <f>IF(N223="nulová",J223,0)</f>
        <v>0</v>
      </c>
      <c r="BJ223" s="17" t="s">
        <v>77</v>
      </c>
      <c r="BK223" s="146">
        <f>ROUND(I223*H223,2)</f>
        <v>0</v>
      </c>
      <c r="BL223" s="17" t="s">
        <v>212</v>
      </c>
      <c r="BM223" s="145" t="s">
        <v>387</v>
      </c>
    </row>
    <row r="224" spans="1:65" s="13" customFormat="1">
      <c r="B224" s="151"/>
      <c r="D224" s="147" t="s">
        <v>130</v>
      </c>
      <c r="E224" s="152" t="s">
        <v>3</v>
      </c>
      <c r="F224" s="153" t="s">
        <v>388</v>
      </c>
      <c r="H224" s="154">
        <v>2.8000000000000001E-2</v>
      </c>
      <c r="L224" s="151"/>
      <c r="M224" s="155"/>
      <c r="N224" s="156"/>
      <c r="O224" s="156"/>
      <c r="P224" s="156"/>
      <c r="Q224" s="156"/>
      <c r="R224" s="156"/>
      <c r="S224" s="156"/>
      <c r="T224" s="157"/>
      <c r="AT224" s="152" t="s">
        <v>130</v>
      </c>
      <c r="AU224" s="152" t="s">
        <v>79</v>
      </c>
      <c r="AV224" s="13" t="s">
        <v>79</v>
      </c>
      <c r="AW224" s="13" t="s">
        <v>31</v>
      </c>
      <c r="AX224" s="13" t="s">
        <v>77</v>
      </c>
      <c r="AY224" s="152" t="s">
        <v>119</v>
      </c>
    </row>
    <row r="225" spans="1:65" s="2" customFormat="1" ht="24" customHeight="1">
      <c r="A225" s="29"/>
      <c r="B225" s="134"/>
      <c r="C225" s="159" t="s">
        <v>389</v>
      </c>
      <c r="D225" s="159" t="s">
        <v>194</v>
      </c>
      <c r="E225" s="160" t="s">
        <v>390</v>
      </c>
      <c r="F225" s="161" t="s">
        <v>391</v>
      </c>
      <c r="G225" s="162" t="s">
        <v>359</v>
      </c>
      <c r="H225" s="163">
        <v>0.01</v>
      </c>
      <c r="I225" s="164">
        <v>0</v>
      </c>
      <c r="J225" s="164">
        <f>ROUND(I225*H225,2)</f>
        <v>0</v>
      </c>
      <c r="K225" s="161" t="s">
        <v>125</v>
      </c>
      <c r="L225" s="165"/>
      <c r="M225" s="166" t="s">
        <v>3</v>
      </c>
      <c r="N225" s="167" t="s">
        <v>40</v>
      </c>
      <c r="O225" s="143">
        <v>0</v>
      </c>
      <c r="P225" s="143">
        <f>O225*H225</f>
        <v>0</v>
      </c>
      <c r="Q225" s="143">
        <v>1</v>
      </c>
      <c r="R225" s="143">
        <f>Q225*H225</f>
        <v>0.01</v>
      </c>
      <c r="S225" s="143">
        <v>0</v>
      </c>
      <c r="T225" s="144">
        <f>S225*H225</f>
        <v>0</v>
      </c>
      <c r="U225" s="29"/>
      <c r="V225" s="29"/>
      <c r="W225" s="29"/>
      <c r="X225" s="29"/>
      <c r="Y225" s="29"/>
      <c r="Z225" s="29"/>
      <c r="AA225" s="29"/>
      <c r="AB225" s="29"/>
      <c r="AC225" s="29"/>
      <c r="AD225" s="29"/>
      <c r="AE225" s="29"/>
      <c r="AR225" s="145" t="s">
        <v>295</v>
      </c>
      <c r="AT225" s="145" t="s">
        <v>194</v>
      </c>
      <c r="AU225" s="145" t="s">
        <v>79</v>
      </c>
      <c r="AY225" s="17" t="s">
        <v>119</v>
      </c>
      <c r="BE225" s="146">
        <f>IF(N225="základní",J225,0)</f>
        <v>0</v>
      </c>
      <c r="BF225" s="146">
        <f>IF(N225="snížená",J225,0)</f>
        <v>0</v>
      </c>
      <c r="BG225" s="146">
        <f>IF(N225="zákl. přenesená",J225,0)</f>
        <v>0</v>
      </c>
      <c r="BH225" s="146">
        <f>IF(N225="sníž. přenesená",J225,0)</f>
        <v>0</v>
      </c>
      <c r="BI225" s="146">
        <f>IF(N225="nulová",J225,0)</f>
        <v>0</v>
      </c>
      <c r="BJ225" s="17" t="s">
        <v>77</v>
      </c>
      <c r="BK225" s="146">
        <f>ROUND(I225*H225,2)</f>
        <v>0</v>
      </c>
      <c r="BL225" s="17" t="s">
        <v>212</v>
      </c>
      <c r="BM225" s="145" t="s">
        <v>392</v>
      </c>
    </row>
    <row r="226" spans="1:65" s="13" customFormat="1">
      <c r="B226" s="151"/>
      <c r="D226" s="147" t="s">
        <v>130</v>
      </c>
      <c r="E226" s="152" t="s">
        <v>3</v>
      </c>
      <c r="F226" s="153" t="s">
        <v>393</v>
      </c>
      <c r="H226" s="154">
        <v>0.01</v>
      </c>
      <c r="L226" s="151"/>
      <c r="M226" s="155"/>
      <c r="N226" s="156"/>
      <c r="O226" s="156"/>
      <c r="P226" s="156"/>
      <c r="Q226" s="156"/>
      <c r="R226" s="156"/>
      <c r="S226" s="156"/>
      <c r="T226" s="157"/>
      <c r="AT226" s="152" t="s">
        <v>130</v>
      </c>
      <c r="AU226" s="152" t="s">
        <v>79</v>
      </c>
      <c r="AV226" s="13" t="s">
        <v>79</v>
      </c>
      <c r="AW226" s="13" t="s">
        <v>31</v>
      </c>
      <c r="AX226" s="13" t="s">
        <v>77</v>
      </c>
      <c r="AY226" s="152" t="s">
        <v>119</v>
      </c>
    </row>
    <row r="227" spans="1:65" s="2" customFormat="1" ht="16.5" customHeight="1">
      <c r="A227" s="29"/>
      <c r="B227" s="134"/>
      <c r="C227" s="159" t="s">
        <v>394</v>
      </c>
      <c r="D227" s="159" t="s">
        <v>194</v>
      </c>
      <c r="E227" s="160" t="s">
        <v>395</v>
      </c>
      <c r="F227" s="161" t="s">
        <v>396</v>
      </c>
      <c r="G227" s="162" t="s">
        <v>359</v>
      </c>
      <c r="H227" s="163">
        <v>1.0999999999999999E-2</v>
      </c>
      <c r="I227" s="164">
        <v>0</v>
      </c>
      <c r="J227" s="164">
        <f>ROUND(I227*H227,2)</f>
        <v>0</v>
      </c>
      <c r="K227" s="161" t="s">
        <v>125</v>
      </c>
      <c r="L227" s="165"/>
      <c r="M227" s="166" t="s">
        <v>3</v>
      </c>
      <c r="N227" s="167" t="s">
        <v>40</v>
      </c>
      <c r="O227" s="143">
        <v>0</v>
      </c>
      <c r="P227" s="143">
        <f>O227*H227</f>
        <v>0</v>
      </c>
      <c r="Q227" s="143">
        <v>1</v>
      </c>
      <c r="R227" s="143">
        <f>Q227*H227</f>
        <v>1.0999999999999999E-2</v>
      </c>
      <c r="S227" s="143">
        <v>0</v>
      </c>
      <c r="T227" s="144">
        <f>S227*H227</f>
        <v>0</v>
      </c>
      <c r="U227" s="29"/>
      <c r="V227" s="29"/>
      <c r="W227" s="29"/>
      <c r="X227" s="29"/>
      <c r="Y227" s="29"/>
      <c r="Z227" s="29"/>
      <c r="AA227" s="29"/>
      <c r="AB227" s="29"/>
      <c r="AC227" s="29"/>
      <c r="AD227" s="29"/>
      <c r="AE227" s="29"/>
      <c r="AR227" s="145" t="s">
        <v>295</v>
      </c>
      <c r="AT227" s="145" t="s">
        <v>194</v>
      </c>
      <c r="AU227" s="145" t="s">
        <v>79</v>
      </c>
      <c r="AY227" s="17" t="s">
        <v>119</v>
      </c>
      <c r="BE227" s="146">
        <f>IF(N227="základní",J227,0)</f>
        <v>0</v>
      </c>
      <c r="BF227" s="146">
        <f>IF(N227="snížená",J227,0)</f>
        <v>0</v>
      </c>
      <c r="BG227" s="146">
        <f>IF(N227="zákl. přenesená",J227,0)</f>
        <v>0</v>
      </c>
      <c r="BH227" s="146">
        <f>IF(N227="sníž. přenesená",J227,0)</f>
        <v>0</v>
      </c>
      <c r="BI227" s="146">
        <f>IF(N227="nulová",J227,0)</f>
        <v>0</v>
      </c>
      <c r="BJ227" s="17" t="s">
        <v>77</v>
      </c>
      <c r="BK227" s="146">
        <f>ROUND(I227*H227,2)</f>
        <v>0</v>
      </c>
      <c r="BL227" s="17" t="s">
        <v>212</v>
      </c>
      <c r="BM227" s="145" t="s">
        <v>397</v>
      </c>
    </row>
    <row r="228" spans="1:65" s="13" customFormat="1">
      <c r="B228" s="151"/>
      <c r="D228" s="147" t="s">
        <v>130</v>
      </c>
      <c r="E228" s="152" t="s">
        <v>3</v>
      </c>
      <c r="F228" s="153" t="s">
        <v>398</v>
      </c>
      <c r="H228" s="154">
        <v>1.0999999999999999E-2</v>
      </c>
      <c r="L228" s="151"/>
      <c r="M228" s="155"/>
      <c r="N228" s="156"/>
      <c r="O228" s="156"/>
      <c r="P228" s="156"/>
      <c r="Q228" s="156"/>
      <c r="R228" s="156"/>
      <c r="S228" s="156"/>
      <c r="T228" s="157"/>
      <c r="AT228" s="152" t="s">
        <v>130</v>
      </c>
      <c r="AU228" s="152" t="s">
        <v>79</v>
      </c>
      <c r="AV228" s="13" t="s">
        <v>79</v>
      </c>
      <c r="AW228" s="13" t="s">
        <v>31</v>
      </c>
      <c r="AX228" s="13" t="s">
        <v>77</v>
      </c>
      <c r="AY228" s="152" t="s">
        <v>119</v>
      </c>
    </row>
    <row r="229" spans="1:65" s="2" customFormat="1" ht="36" customHeight="1">
      <c r="A229" s="29"/>
      <c r="B229" s="134"/>
      <c r="C229" s="135" t="s">
        <v>399</v>
      </c>
      <c r="D229" s="135" t="s">
        <v>121</v>
      </c>
      <c r="E229" s="136" t="s">
        <v>400</v>
      </c>
      <c r="F229" s="137" t="s">
        <v>401</v>
      </c>
      <c r="G229" s="138" t="s">
        <v>359</v>
      </c>
      <c r="H229" s="139">
        <v>0.182</v>
      </c>
      <c r="I229" s="140">
        <v>0</v>
      </c>
      <c r="J229" s="140">
        <f>ROUND(I229*H229,2)</f>
        <v>0</v>
      </c>
      <c r="K229" s="137" t="s">
        <v>125</v>
      </c>
      <c r="L229" s="30"/>
      <c r="M229" s="141" t="s">
        <v>3</v>
      </c>
      <c r="N229" s="142" t="s">
        <v>40</v>
      </c>
      <c r="O229" s="143">
        <v>3.327</v>
      </c>
      <c r="P229" s="143">
        <f>O229*H229</f>
        <v>0.605514</v>
      </c>
      <c r="Q229" s="143">
        <v>0</v>
      </c>
      <c r="R229" s="143">
        <f>Q229*H229</f>
        <v>0</v>
      </c>
      <c r="S229" s="143">
        <v>0</v>
      </c>
      <c r="T229" s="144">
        <f>S229*H229</f>
        <v>0</v>
      </c>
      <c r="U229" s="29"/>
      <c r="V229" s="29"/>
      <c r="W229" s="29"/>
      <c r="X229" s="29"/>
      <c r="Y229" s="29"/>
      <c r="Z229" s="29"/>
      <c r="AA229" s="29"/>
      <c r="AB229" s="29"/>
      <c r="AC229" s="29"/>
      <c r="AD229" s="29"/>
      <c r="AE229" s="29"/>
      <c r="AR229" s="145" t="s">
        <v>212</v>
      </c>
      <c r="AT229" s="145" t="s">
        <v>121</v>
      </c>
      <c r="AU229" s="145" t="s">
        <v>79</v>
      </c>
      <c r="AY229" s="17" t="s">
        <v>119</v>
      </c>
      <c r="BE229" s="146">
        <f>IF(N229="základní",J229,0)</f>
        <v>0</v>
      </c>
      <c r="BF229" s="146">
        <f>IF(N229="snížená",J229,0)</f>
        <v>0</v>
      </c>
      <c r="BG229" s="146">
        <f>IF(N229="zákl. přenesená",J229,0)</f>
        <v>0</v>
      </c>
      <c r="BH229" s="146">
        <f>IF(N229="sníž. přenesená",J229,0)</f>
        <v>0</v>
      </c>
      <c r="BI229" s="146">
        <f>IF(N229="nulová",J229,0)</f>
        <v>0</v>
      </c>
      <c r="BJ229" s="17" t="s">
        <v>77</v>
      </c>
      <c r="BK229" s="146">
        <f>ROUND(I229*H229,2)</f>
        <v>0</v>
      </c>
      <c r="BL229" s="17" t="s">
        <v>212</v>
      </c>
      <c r="BM229" s="145" t="s">
        <v>402</v>
      </c>
    </row>
    <row r="230" spans="1:65" s="2" customFormat="1" ht="126.75">
      <c r="A230" s="29"/>
      <c r="B230" s="30"/>
      <c r="C230" s="29"/>
      <c r="D230" s="147" t="s">
        <v>128</v>
      </c>
      <c r="E230" s="29"/>
      <c r="F230" s="148" t="s">
        <v>403</v>
      </c>
      <c r="G230" s="29"/>
      <c r="H230" s="29"/>
      <c r="I230" s="29"/>
      <c r="J230" s="29"/>
      <c r="K230" s="29"/>
      <c r="L230" s="30"/>
      <c r="M230" s="168"/>
      <c r="N230" s="169"/>
      <c r="O230" s="170"/>
      <c r="P230" s="170"/>
      <c r="Q230" s="170"/>
      <c r="R230" s="170"/>
      <c r="S230" s="170"/>
      <c r="T230" s="171"/>
      <c r="U230" s="29"/>
      <c r="V230" s="29"/>
      <c r="W230" s="29"/>
      <c r="X230" s="29"/>
      <c r="Y230" s="29"/>
      <c r="Z230" s="29"/>
      <c r="AA230" s="29"/>
      <c r="AB230" s="29"/>
      <c r="AC230" s="29"/>
      <c r="AD230" s="29"/>
      <c r="AE230" s="29"/>
      <c r="AT230" s="17" t="s">
        <v>128</v>
      </c>
      <c r="AU230" s="17" t="s">
        <v>79</v>
      </c>
    </row>
    <row r="231" spans="1:65" s="2" customFormat="1" ht="6.95" customHeight="1">
      <c r="A231" s="29"/>
      <c r="B231" s="39"/>
      <c r="C231" s="40"/>
      <c r="D231" s="40"/>
      <c r="E231" s="40"/>
      <c r="F231" s="40"/>
      <c r="G231" s="40"/>
      <c r="H231" s="40"/>
      <c r="I231" s="40"/>
      <c r="J231" s="40"/>
      <c r="K231" s="40"/>
      <c r="L231" s="30"/>
      <c r="M231" s="29"/>
      <c r="O231" s="29"/>
      <c r="P231" s="29"/>
      <c r="Q231" s="29"/>
      <c r="R231" s="29"/>
      <c r="S231" s="29"/>
      <c r="T231" s="29"/>
      <c r="U231" s="29"/>
      <c r="V231" s="29"/>
      <c r="W231" s="29"/>
      <c r="X231" s="29"/>
      <c r="Y231" s="29"/>
      <c r="Z231" s="29"/>
      <c r="AA231" s="29"/>
      <c r="AB231" s="29"/>
      <c r="AC231" s="29"/>
      <c r="AD231" s="29"/>
      <c r="AE231" s="29"/>
    </row>
  </sheetData>
  <autoFilter ref="C89:K230" xr:uid="{00000000-0009-0000-0000-000001000000}"/>
  <mergeCells count="9">
    <mergeCell ref="E50:H50"/>
    <mergeCell ref="E80:H80"/>
    <mergeCell ref="E82:H8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174"/>
  <sheetViews>
    <sheetView showGridLines="0" topLeftCell="A71" workbookViewId="0">
      <selection activeCell="I94" sqref="I94"/>
    </sheetView>
  </sheetViews>
  <sheetFormatPr defaultRowHeight="11.2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5"/>
    </row>
    <row r="2" spans="1:46" s="1" customFormat="1" ht="36.950000000000003" customHeight="1">
      <c r="L2" s="276" t="s">
        <v>6</v>
      </c>
      <c r="M2" s="274"/>
      <c r="N2" s="274"/>
      <c r="O2" s="274"/>
      <c r="P2" s="274"/>
      <c r="Q2" s="274"/>
      <c r="R2" s="274"/>
      <c r="S2" s="274"/>
      <c r="T2" s="274"/>
      <c r="U2" s="274"/>
      <c r="V2" s="274"/>
      <c r="AT2" s="17" t="s">
        <v>82</v>
      </c>
    </row>
    <row r="3" spans="1:46" s="1" customFormat="1" ht="6.95" customHeight="1">
      <c r="B3" s="18"/>
      <c r="C3" s="19"/>
      <c r="D3" s="19"/>
      <c r="E3" s="19"/>
      <c r="F3" s="19"/>
      <c r="G3" s="19"/>
      <c r="H3" s="19"/>
      <c r="I3" s="19"/>
      <c r="J3" s="19"/>
      <c r="K3" s="19"/>
      <c r="L3" s="20"/>
      <c r="AT3" s="17" t="s">
        <v>79</v>
      </c>
    </row>
    <row r="4" spans="1:46" s="1" customFormat="1" ht="24.95" customHeight="1">
      <c r="B4" s="20"/>
      <c r="D4" s="21" t="s">
        <v>86</v>
      </c>
      <c r="L4" s="20"/>
      <c r="M4" s="86" t="s">
        <v>11</v>
      </c>
      <c r="AT4" s="17" t="s">
        <v>4</v>
      </c>
    </row>
    <row r="5" spans="1:46" s="1" customFormat="1" ht="6.95" customHeight="1">
      <c r="B5" s="20"/>
      <c r="L5" s="20"/>
    </row>
    <row r="6" spans="1:46" s="1" customFormat="1" ht="12" customHeight="1">
      <c r="B6" s="20"/>
      <c r="D6" s="26" t="s">
        <v>15</v>
      </c>
      <c r="L6" s="20"/>
    </row>
    <row r="7" spans="1:46" s="1" customFormat="1" ht="16.5" customHeight="1">
      <c r="B7" s="20"/>
      <c r="E7" s="295" t="str">
        <f>'Rekapitulace stavby'!K6</f>
        <v>Oprava nádrže Všechlapy</v>
      </c>
      <c r="F7" s="296"/>
      <c r="G7" s="296"/>
      <c r="H7" s="296"/>
      <c r="L7" s="20"/>
    </row>
    <row r="8" spans="1:46" s="2" customFormat="1" ht="12" customHeight="1">
      <c r="A8" s="29"/>
      <c r="B8" s="30"/>
      <c r="C8" s="29"/>
      <c r="D8" s="26" t="s">
        <v>87</v>
      </c>
      <c r="E8" s="29"/>
      <c r="F8" s="29"/>
      <c r="G8" s="29"/>
      <c r="H8" s="29"/>
      <c r="I8" s="29"/>
      <c r="J8" s="29"/>
      <c r="K8" s="29"/>
      <c r="L8" s="87"/>
      <c r="S8" s="29"/>
      <c r="T8" s="29"/>
      <c r="U8" s="29"/>
      <c r="V8" s="29"/>
      <c r="W8" s="29"/>
      <c r="X8" s="29"/>
      <c r="Y8" s="29"/>
      <c r="Z8" s="29"/>
      <c r="AA8" s="29"/>
      <c r="AB8" s="29"/>
      <c r="AC8" s="29"/>
      <c r="AD8" s="29"/>
      <c r="AE8" s="29"/>
    </row>
    <row r="9" spans="1:46" s="2" customFormat="1" ht="16.5" customHeight="1">
      <c r="A9" s="29"/>
      <c r="B9" s="30"/>
      <c r="C9" s="29"/>
      <c r="D9" s="29"/>
      <c r="E9" s="289" t="s">
        <v>404</v>
      </c>
      <c r="F9" s="294"/>
      <c r="G9" s="294"/>
      <c r="H9" s="294"/>
      <c r="I9" s="29"/>
      <c r="J9" s="29"/>
      <c r="K9" s="29"/>
      <c r="L9" s="87"/>
      <c r="S9" s="29"/>
      <c r="T9" s="29"/>
      <c r="U9" s="29"/>
      <c r="V9" s="29"/>
      <c r="W9" s="29"/>
      <c r="X9" s="29"/>
      <c r="Y9" s="29"/>
      <c r="Z9" s="29"/>
      <c r="AA9" s="29"/>
      <c r="AB9" s="29"/>
      <c r="AC9" s="29"/>
      <c r="AD9" s="29"/>
      <c r="AE9" s="29"/>
    </row>
    <row r="10" spans="1:46" s="2" customFormat="1">
      <c r="A10" s="29"/>
      <c r="B10" s="30"/>
      <c r="C10" s="29"/>
      <c r="D10" s="29"/>
      <c r="E10" s="29"/>
      <c r="F10" s="29"/>
      <c r="G10" s="29"/>
      <c r="H10" s="29"/>
      <c r="I10" s="29"/>
      <c r="J10" s="29"/>
      <c r="K10" s="29"/>
      <c r="L10" s="87"/>
      <c r="S10" s="29"/>
      <c r="T10" s="29"/>
      <c r="U10" s="29"/>
      <c r="V10" s="29"/>
      <c r="W10" s="29"/>
      <c r="X10" s="29"/>
      <c r="Y10" s="29"/>
      <c r="Z10" s="29"/>
      <c r="AA10" s="29"/>
      <c r="AB10" s="29"/>
      <c r="AC10" s="29"/>
      <c r="AD10" s="29"/>
      <c r="AE10" s="29"/>
    </row>
    <row r="11" spans="1:46" s="2" customFormat="1" ht="12" customHeight="1">
      <c r="A11" s="29"/>
      <c r="B11" s="30"/>
      <c r="C11" s="29"/>
      <c r="D11" s="26" t="s">
        <v>17</v>
      </c>
      <c r="E11" s="29"/>
      <c r="F11" s="24" t="s">
        <v>18</v>
      </c>
      <c r="G11" s="29"/>
      <c r="H11" s="29"/>
      <c r="I11" s="26" t="s">
        <v>19</v>
      </c>
      <c r="J11" s="24" t="s">
        <v>3</v>
      </c>
      <c r="K11" s="29"/>
      <c r="L11" s="87"/>
      <c r="S11" s="29"/>
      <c r="T11" s="29"/>
      <c r="U11" s="29"/>
      <c r="V11" s="29"/>
      <c r="W11" s="29"/>
      <c r="X11" s="29"/>
      <c r="Y11" s="29"/>
      <c r="Z11" s="29"/>
      <c r="AA11" s="29"/>
      <c r="AB11" s="29"/>
      <c r="AC11" s="29"/>
      <c r="AD11" s="29"/>
      <c r="AE11" s="29"/>
    </row>
    <row r="12" spans="1:46" s="2" customFormat="1" ht="12" customHeight="1">
      <c r="A12" s="29"/>
      <c r="B12" s="30"/>
      <c r="C12" s="29"/>
      <c r="D12" s="26" t="s">
        <v>20</v>
      </c>
      <c r="E12" s="29"/>
      <c r="F12" s="24" t="s">
        <v>21</v>
      </c>
      <c r="G12" s="29"/>
      <c r="H12" s="29"/>
      <c r="I12" s="26" t="s">
        <v>22</v>
      </c>
      <c r="J12" s="47" t="str">
        <f>'Rekapitulace stavby'!AN8</f>
        <v>5. 10. 2019</v>
      </c>
      <c r="K12" s="29"/>
      <c r="L12" s="87"/>
      <c r="S12" s="29"/>
      <c r="T12" s="29"/>
      <c r="U12" s="29"/>
      <c r="V12" s="29"/>
      <c r="W12" s="29"/>
      <c r="X12" s="29"/>
      <c r="Y12" s="29"/>
      <c r="Z12" s="29"/>
      <c r="AA12" s="29"/>
      <c r="AB12" s="29"/>
      <c r="AC12" s="29"/>
      <c r="AD12" s="29"/>
      <c r="AE12" s="29"/>
    </row>
    <row r="13" spans="1:46" s="2" customFormat="1" ht="10.9" customHeight="1">
      <c r="A13" s="29"/>
      <c r="B13" s="30"/>
      <c r="C13" s="29"/>
      <c r="D13" s="29"/>
      <c r="E13" s="29"/>
      <c r="F13" s="29"/>
      <c r="G13" s="29"/>
      <c r="H13" s="29"/>
      <c r="I13" s="29"/>
      <c r="J13" s="29"/>
      <c r="K13" s="29"/>
      <c r="L13" s="87"/>
      <c r="S13" s="29"/>
      <c r="T13" s="29"/>
      <c r="U13" s="29"/>
      <c r="V13" s="29"/>
      <c r="W13" s="29"/>
      <c r="X13" s="29"/>
      <c r="Y13" s="29"/>
      <c r="Z13" s="29"/>
      <c r="AA13" s="29"/>
      <c r="AB13" s="29"/>
      <c r="AC13" s="29"/>
      <c r="AD13" s="29"/>
      <c r="AE13" s="29"/>
    </row>
    <row r="14" spans="1:46" s="2" customFormat="1" ht="12" customHeight="1">
      <c r="A14" s="29"/>
      <c r="B14" s="30"/>
      <c r="C14" s="29"/>
      <c r="D14" s="26" t="s">
        <v>24</v>
      </c>
      <c r="E14" s="29"/>
      <c r="F14" s="29"/>
      <c r="G14" s="29"/>
      <c r="H14" s="29"/>
      <c r="I14" s="26" t="s">
        <v>25</v>
      </c>
      <c r="J14" s="24" t="str">
        <f>IF('Rekapitulace stavby'!AN10="","",'Rekapitulace stavby'!AN10)</f>
        <v/>
      </c>
      <c r="K14" s="29"/>
      <c r="L14" s="87"/>
      <c r="S14" s="29"/>
      <c r="T14" s="29"/>
      <c r="U14" s="29"/>
      <c r="V14" s="29"/>
      <c r="W14" s="29"/>
      <c r="X14" s="29"/>
      <c r="Y14" s="29"/>
      <c r="Z14" s="29"/>
      <c r="AA14" s="29"/>
      <c r="AB14" s="29"/>
      <c r="AC14" s="29"/>
      <c r="AD14" s="29"/>
      <c r="AE14" s="29"/>
    </row>
    <row r="15" spans="1:46" s="2" customFormat="1" ht="18" customHeight="1">
      <c r="A15" s="29"/>
      <c r="B15" s="30"/>
      <c r="C15" s="29"/>
      <c r="D15" s="29"/>
      <c r="E15" s="24" t="str">
        <f>IF('Rekapitulace stavby'!E11="","",'Rekapitulace stavby'!E11)</f>
        <v xml:space="preserve"> </v>
      </c>
      <c r="F15" s="29"/>
      <c r="G15" s="29"/>
      <c r="H15" s="29"/>
      <c r="I15" s="26" t="s">
        <v>27</v>
      </c>
      <c r="J15" s="24" t="str">
        <f>IF('Rekapitulace stavby'!AN11="","",'Rekapitulace stavby'!AN11)</f>
        <v/>
      </c>
      <c r="K15" s="29"/>
      <c r="L15" s="87"/>
      <c r="S15" s="29"/>
      <c r="T15" s="29"/>
      <c r="U15" s="29"/>
      <c r="V15" s="29"/>
      <c r="W15" s="29"/>
      <c r="X15" s="29"/>
      <c r="Y15" s="29"/>
      <c r="Z15" s="29"/>
      <c r="AA15" s="29"/>
      <c r="AB15" s="29"/>
      <c r="AC15" s="29"/>
      <c r="AD15" s="29"/>
      <c r="AE15" s="29"/>
    </row>
    <row r="16" spans="1:46" s="2" customFormat="1" ht="6.95" customHeight="1">
      <c r="A16" s="29"/>
      <c r="B16" s="30"/>
      <c r="C16" s="29"/>
      <c r="D16" s="29"/>
      <c r="E16" s="29"/>
      <c r="F16" s="29"/>
      <c r="G16" s="29"/>
      <c r="H16" s="29"/>
      <c r="I16" s="29"/>
      <c r="J16" s="29"/>
      <c r="K16" s="29"/>
      <c r="L16" s="87"/>
      <c r="S16" s="29"/>
      <c r="T16" s="29"/>
      <c r="U16" s="29"/>
      <c r="V16" s="29"/>
      <c r="W16" s="29"/>
      <c r="X16" s="29"/>
      <c r="Y16" s="29"/>
      <c r="Z16" s="29"/>
      <c r="AA16" s="29"/>
      <c r="AB16" s="29"/>
      <c r="AC16" s="29"/>
      <c r="AD16" s="29"/>
      <c r="AE16" s="29"/>
    </row>
    <row r="17" spans="1:31" s="2" customFormat="1" ht="12" customHeight="1">
      <c r="A17" s="29"/>
      <c r="B17" s="30"/>
      <c r="C17" s="29"/>
      <c r="D17" s="26" t="s">
        <v>28</v>
      </c>
      <c r="E17" s="29"/>
      <c r="F17" s="29"/>
      <c r="G17" s="29"/>
      <c r="H17" s="29"/>
      <c r="I17" s="26" t="s">
        <v>25</v>
      </c>
      <c r="J17" s="24" t="str">
        <f>'Rekapitulace stavby'!AN13</f>
        <v/>
      </c>
      <c r="K17" s="29"/>
      <c r="L17" s="87"/>
      <c r="S17" s="29"/>
      <c r="T17" s="29"/>
      <c r="U17" s="29"/>
      <c r="V17" s="29"/>
      <c r="W17" s="29"/>
      <c r="X17" s="29"/>
      <c r="Y17" s="29"/>
      <c r="Z17" s="29"/>
      <c r="AA17" s="29"/>
      <c r="AB17" s="29"/>
      <c r="AC17" s="29"/>
      <c r="AD17" s="29"/>
      <c r="AE17" s="29"/>
    </row>
    <row r="18" spans="1:31" s="2" customFormat="1" ht="18" customHeight="1">
      <c r="A18" s="29"/>
      <c r="B18" s="30"/>
      <c r="C18" s="29"/>
      <c r="D18" s="29"/>
      <c r="E18" s="273" t="str">
        <f>'Rekapitulace stavby'!E14</f>
        <v xml:space="preserve"> </v>
      </c>
      <c r="F18" s="273"/>
      <c r="G18" s="273"/>
      <c r="H18" s="273"/>
      <c r="I18" s="26" t="s">
        <v>27</v>
      </c>
      <c r="J18" s="24" t="str">
        <f>'Rekapitulace stavby'!AN14</f>
        <v/>
      </c>
      <c r="K18" s="29"/>
      <c r="L18" s="87"/>
      <c r="S18" s="29"/>
      <c r="T18" s="29"/>
      <c r="U18" s="29"/>
      <c r="V18" s="29"/>
      <c r="W18" s="29"/>
      <c r="X18" s="29"/>
      <c r="Y18" s="29"/>
      <c r="Z18" s="29"/>
      <c r="AA18" s="29"/>
      <c r="AB18" s="29"/>
      <c r="AC18" s="29"/>
      <c r="AD18" s="29"/>
      <c r="AE18" s="29"/>
    </row>
    <row r="19" spans="1:31" s="2" customFormat="1" ht="6.95" customHeight="1">
      <c r="A19" s="29"/>
      <c r="B19" s="30"/>
      <c r="C19" s="29"/>
      <c r="D19" s="29"/>
      <c r="E19" s="29"/>
      <c r="F19" s="29"/>
      <c r="G19" s="29"/>
      <c r="H19" s="29"/>
      <c r="I19" s="29"/>
      <c r="J19" s="29"/>
      <c r="K19" s="29"/>
      <c r="L19" s="87"/>
      <c r="S19" s="29"/>
      <c r="T19" s="29"/>
      <c r="U19" s="29"/>
      <c r="V19" s="29"/>
      <c r="W19" s="29"/>
      <c r="X19" s="29"/>
      <c r="Y19" s="29"/>
      <c r="Z19" s="29"/>
      <c r="AA19" s="29"/>
      <c r="AB19" s="29"/>
      <c r="AC19" s="29"/>
      <c r="AD19" s="29"/>
      <c r="AE19" s="29"/>
    </row>
    <row r="20" spans="1:31" s="2" customFormat="1" ht="12" customHeight="1">
      <c r="A20" s="29"/>
      <c r="B20" s="30"/>
      <c r="C20" s="29"/>
      <c r="D20" s="26" t="s">
        <v>29</v>
      </c>
      <c r="E20" s="29"/>
      <c r="F20" s="29"/>
      <c r="G20" s="29"/>
      <c r="H20" s="29"/>
      <c r="I20" s="26" t="s">
        <v>25</v>
      </c>
      <c r="J20" s="24" t="s">
        <v>3</v>
      </c>
      <c r="K20" s="29"/>
      <c r="L20" s="87"/>
      <c r="S20" s="29"/>
      <c r="T20" s="29"/>
      <c r="U20" s="29"/>
      <c r="V20" s="29"/>
      <c r="W20" s="29"/>
      <c r="X20" s="29"/>
      <c r="Y20" s="29"/>
      <c r="Z20" s="29"/>
      <c r="AA20" s="29"/>
      <c r="AB20" s="29"/>
      <c r="AC20" s="29"/>
      <c r="AD20" s="29"/>
      <c r="AE20" s="29"/>
    </row>
    <row r="21" spans="1:31" s="2" customFormat="1" ht="18" customHeight="1">
      <c r="A21" s="29"/>
      <c r="B21" s="30"/>
      <c r="C21" s="29"/>
      <c r="D21" s="29"/>
      <c r="E21" s="24" t="s">
        <v>30</v>
      </c>
      <c r="F21" s="29"/>
      <c r="G21" s="29"/>
      <c r="H21" s="29"/>
      <c r="I21" s="26" t="s">
        <v>27</v>
      </c>
      <c r="J21" s="24" t="s">
        <v>3</v>
      </c>
      <c r="K21" s="29"/>
      <c r="L21" s="87"/>
      <c r="S21" s="29"/>
      <c r="T21" s="29"/>
      <c r="U21" s="29"/>
      <c r="V21" s="29"/>
      <c r="W21" s="29"/>
      <c r="X21" s="29"/>
      <c r="Y21" s="29"/>
      <c r="Z21" s="29"/>
      <c r="AA21" s="29"/>
      <c r="AB21" s="29"/>
      <c r="AC21" s="29"/>
      <c r="AD21" s="29"/>
      <c r="AE21" s="29"/>
    </row>
    <row r="22" spans="1:31" s="2" customFormat="1" ht="6.95" customHeight="1">
      <c r="A22" s="29"/>
      <c r="B22" s="30"/>
      <c r="C22" s="29"/>
      <c r="D22" s="29"/>
      <c r="E22" s="29"/>
      <c r="F22" s="29"/>
      <c r="G22" s="29"/>
      <c r="H22" s="29"/>
      <c r="I22" s="29"/>
      <c r="J22" s="29"/>
      <c r="K22" s="29"/>
      <c r="L22" s="87"/>
      <c r="S22" s="29"/>
      <c r="T22" s="29"/>
      <c r="U22" s="29"/>
      <c r="V22" s="29"/>
      <c r="W22" s="29"/>
      <c r="X22" s="29"/>
      <c r="Y22" s="29"/>
      <c r="Z22" s="29"/>
      <c r="AA22" s="29"/>
      <c r="AB22" s="29"/>
      <c r="AC22" s="29"/>
      <c r="AD22" s="29"/>
      <c r="AE22" s="29"/>
    </row>
    <row r="23" spans="1:31" s="2" customFormat="1" ht="12" customHeight="1">
      <c r="A23" s="29"/>
      <c r="B23" s="30"/>
      <c r="C23" s="29"/>
      <c r="D23" s="26" t="s">
        <v>32</v>
      </c>
      <c r="E23" s="29"/>
      <c r="F23" s="29"/>
      <c r="G23" s="29"/>
      <c r="H23" s="29"/>
      <c r="I23" s="26" t="s">
        <v>25</v>
      </c>
      <c r="J23" s="24" t="str">
        <f>IF('Rekapitulace stavby'!AN19="","",'Rekapitulace stavby'!AN19)</f>
        <v/>
      </c>
      <c r="K23" s="29"/>
      <c r="L23" s="87"/>
      <c r="S23" s="29"/>
      <c r="T23" s="29"/>
      <c r="U23" s="29"/>
      <c r="V23" s="29"/>
      <c r="W23" s="29"/>
      <c r="X23" s="29"/>
      <c r="Y23" s="29"/>
      <c r="Z23" s="29"/>
      <c r="AA23" s="29"/>
      <c r="AB23" s="29"/>
      <c r="AC23" s="29"/>
      <c r="AD23" s="29"/>
      <c r="AE23" s="29"/>
    </row>
    <row r="24" spans="1:31" s="2" customFormat="1" ht="18" customHeight="1">
      <c r="A24" s="29"/>
      <c r="B24" s="30"/>
      <c r="C24" s="29"/>
      <c r="D24" s="29"/>
      <c r="E24" s="24" t="str">
        <f>IF('Rekapitulace stavby'!E20="","",'Rekapitulace stavby'!E20)</f>
        <v xml:space="preserve"> </v>
      </c>
      <c r="F24" s="29"/>
      <c r="G24" s="29"/>
      <c r="H24" s="29"/>
      <c r="I24" s="26" t="s">
        <v>27</v>
      </c>
      <c r="J24" s="24" t="str">
        <f>IF('Rekapitulace stavby'!AN20="","",'Rekapitulace stavby'!AN20)</f>
        <v/>
      </c>
      <c r="K24" s="29"/>
      <c r="L24" s="87"/>
      <c r="S24" s="29"/>
      <c r="T24" s="29"/>
      <c r="U24" s="29"/>
      <c r="V24" s="29"/>
      <c r="W24" s="29"/>
      <c r="X24" s="29"/>
      <c r="Y24" s="29"/>
      <c r="Z24" s="29"/>
      <c r="AA24" s="29"/>
      <c r="AB24" s="29"/>
      <c r="AC24" s="29"/>
      <c r="AD24" s="29"/>
      <c r="AE24" s="29"/>
    </row>
    <row r="25" spans="1:31" s="2" customFormat="1" ht="6.95" customHeight="1">
      <c r="A25" s="29"/>
      <c r="B25" s="30"/>
      <c r="C25" s="29"/>
      <c r="D25" s="29"/>
      <c r="E25" s="29"/>
      <c r="F25" s="29"/>
      <c r="G25" s="29"/>
      <c r="H25" s="29"/>
      <c r="I25" s="29"/>
      <c r="J25" s="29"/>
      <c r="K25" s="29"/>
      <c r="L25" s="87"/>
      <c r="S25" s="29"/>
      <c r="T25" s="29"/>
      <c r="U25" s="29"/>
      <c r="V25" s="29"/>
      <c r="W25" s="29"/>
      <c r="X25" s="29"/>
      <c r="Y25" s="29"/>
      <c r="Z25" s="29"/>
      <c r="AA25" s="29"/>
      <c r="AB25" s="29"/>
      <c r="AC25" s="29"/>
      <c r="AD25" s="29"/>
      <c r="AE25" s="29"/>
    </row>
    <row r="26" spans="1:31" s="2" customFormat="1" ht="12" customHeight="1">
      <c r="A26" s="29"/>
      <c r="B26" s="30"/>
      <c r="C26" s="29"/>
      <c r="D26" s="26" t="s">
        <v>33</v>
      </c>
      <c r="E26" s="29"/>
      <c r="F26" s="29"/>
      <c r="G26" s="29"/>
      <c r="H26" s="29"/>
      <c r="I26" s="29"/>
      <c r="J26" s="29"/>
      <c r="K26" s="29"/>
      <c r="L26" s="87"/>
      <c r="S26" s="29"/>
      <c r="T26" s="29"/>
      <c r="U26" s="29"/>
      <c r="V26" s="29"/>
      <c r="W26" s="29"/>
      <c r="X26" s="29"/>
      <c r="Y26" s="29"/>
      <c r="Z26" s="29"/>
      <c r="AA26" s="29"/>
      <c r="AB26" s="29"/>
      <c r="AC26" s="29"/>
      <c r="AD26" s="29"/>
      <c r="AE26" s="29"/>
    </row>
    <row r="27" spans="1:31" s="8" customFormat="1" ht="89.25" customHeight="1">
      <c r="A27" s="88"/>
      <c r="B27" s="89"/>
      <c r="C27" s="88"/>
      <c r="D27" s="88"/>
      <c r="E27" s="277" t="s">
        <v>34</v>
      </c>
      <c r="F27" s="277"/>
      <c r="G27" s="277"/>
      <c r="H27" s="277"/>
      <c r="I27" s="88"/>
      <c r="J27" s="88"/>
      <c r="K27" s="88"/>
      <c r="L27" s="90"/>
      <c r="S27" s="88"/>
      <c r="T27" s="88"/>
      <c r="U27" s="88"/>
      <c r="V27" s="88"/>
      <c r="W27" s="88"/>
      <c r="X27" s="88"/>
      <c r="Y27" s="88"/>
      <c r="Z27" s="88"/>
      <c r="AA27" s="88"/>
      <c r="AB27" s="88"/>
      <c r="AC27" s="88"/>
      <c r="AD27" s="88"/>
      <c r="AE27" s="88"/>
    </row>
    <row r="28" spans="1:31" s="2" customFormat="1" ht="6.95" customHeight="1">
      <c r="A28" s="29"/>
      <c r="B28" s="30"/>
      <c r="C28" s="29"/>
      <c r="D28" s="29"/>
      <c r="E28" s="29"/>
      <c r="F28" s="29"/>
      <c r="G28" s="29"/>
      <c r="H28" s="29"/>
      <c r="I28" s="29"/>
      <c r="J28" s="29"/>
      <c r="K28" s="29"/>
      <c r="L28" s="87"/>
      <c r="S28" s="29"/>
      <c r="T28" s="29"/>
      <c r="U28" s="29"/>
      <c r="V28" s="29"/>
      <c r="W28" s="29"/>
      <c r="X28" s="29"/>
      <c r="Y28" s="29"/>
      <c r="Z28" s="29"/>
      <c r="AA28" s="29"/>
      <c r="AB28" s="29"/>
      <c r="AC28" s="29"/>
      <c r="AD28" s="29"/>
      <c r="AE28" s="29"/>
    </row>
    <row r="29" spans="1:31" s="2" customFormat="1" ht="6.95" customHeight="1">
      <c r="A29" s="29"/>
      <c r="B29" s="30"/>
      <c r="C29" s="29"/>
      <c r="D29" s="58"/>
      <c r="E29" s="58"/>
      <c r="F29" s="58"/>
      <c r="G29" s="58"/>
      <c r="H29" s="58"/>
      <c r="I29" s="58"/>
      <c r="J29" s="58"/>
      <c r="K29" s="58"/>
      <c r="L29" s="87"/>
      <c r="S29" s="29"/>
      <c r="T29" s="29"/>
      <c r="U29" s="29"/>
      <c r="V29" s="29"/>
      <c r="W29" s="29"/>
      <c r="X29" s="29"/>
      <c r="Y29" s="29"/>
      <c r="Z29" s="29"/>
      <c r="AA29" s="29"/>
      <c r="AB29" s="29"/>
      <c r="AC29" s="29"/>
      <c r="AD29" s="29"/>
      <c r="AE29" s="29"/>
    </row>
    <row r="30" spans="1:31" s="2" customFormat="1" ht="25.35" customHeight="1">
      <c r="A30" s="29"/>
      <c r="B30" s="30"/>
      <c r="C30" s="29"/>
      <c r="D30" s="91" t="s">
        <v>35</v>
      </c>
      <c r="E30" s="29"/>
      <c r="F30" s="29"/>
      <c r="G30" s="29"/>
      <c r="H30" s="29"/>
      <c r="I30" s="29"/>
      <c r="J30" s="63">
        <f>ROUND(J87, 2)</f>
        <v>0</v>
      </c>
      <c r="K30" s="29"/>
      <c r="L30" s="87"/>
      <c r="S30" s="29"/>
      <c r="T30" s="29"/>
      <c r="U30" s="29"/>
      <c r="V30" s="29"/>
      <c r="W30" s="29"/>
      <c r="X30" s="29"/>
      <c r="Y30" s="29"/>
      <c r="Z30" s="29"/>
      <c r="AA30" s="29"/>
      <c r="AB30" s="29"/>
      <c r="AC30" s="29"/>
      <c r="AD30" s="29"/>
      <c r="AE30" s="29"/>
    </row>
    <row r="31" spans="1:31" s="2" customFormat="1" ht="6.95" customHeight="1">
      <c r="A31" s="29"/>
      <c r="B31" s="30"/>
      <c r="C31" s="29"/>
      <c r="D31" s="58"/>
      <c r="E31" s="58"/>
      <c r="F31" s="58"/>
      <c r="G31" s="58"/>
      <c r="H31" s="58"/>
      <c r="I31" s="58"/>
      <c r="J31" s="58"/>
      <c r="K31" s="58"/>
      <c r="L31" s="87"/>
      <c r="S31" s="29"/>
      <c r="T31" s="29"/>
      <c r="U31" s="29"/>
      <c r="V31" s="29"/>
      <c r="W31" s="29"/>
      <c r="X31" s="29"/>
      <c r="Y31" s="29"/>
      <c r="Z31" s="29"/>
      <c r="AA31" s="29"/>
      <c r="AB31" s="29"/>
      <c r="AC31" s="29"/>
      <c r="AD31" s="29"/>
      <c r="AE31" s="29"/>
    </row>
    <row r="32" spans="1:31" s="2" customFormat="1" ht="14.45" customHeight="1">
      <c r="A32" s="29"/>
      <c r="B32" s="30"/>
      <c r="C32" s="29"/>
      <c r="D32" s="29"/>
      <c r="E32" s="29"/>
      <c r="F32" s="33" t="s">
        <v>37</v>
      </c>
      <c r="G32" s="29"/>
      <c r="H32" s="29"/>
      <c r="I32" s="33" t="s">
        <v>36</v>
      </c>
      <c r="J32" s="33" t="s">
        <v>38</v>
      </c>
      <c r="K32" s="29"/>
      <c r="L32" s="87"/>
      <c r="S32" s="29"/>
      <c r="T32" s="29"/>
      <c r="U32" s="29"/>
      <c r="V32" s="29"/>
      <c r="W32" s="29"/>
      <c r="X32" s="29"/>
      <c r="Y32" s="29"/>
      <c r="Z32" s="29"/>
      <c r="AA32" s="29"/>
      <c r="AB32" s="29"/>
      <c r="AC32" s="29"/>
      <c r="AD32" s="29"/>
      <c r="AE32" s="29"/>
    </row>
    <row r="33" spans="1:31" s="2" customFormat="1" ht="14.45" customHeight="1">
      <c r="A33" s="29"/>
      <c r="B33" s="30"/>
      <c r="C33" s="29"/>
      <c r="D33" s="92" t="s">
        <v>39</v>
      </c>
      <c r="E33" s="26" t="s">
        <v>40</v>
      </c>
      <c r="F33" s="93">
        <f>ROUND((SUM(BE87:BE173)),  2)</f>
        <v>0</v>
      </c>
      <c r="G33" s="29"/>
      <c r="H33" s="29"/>
      <c r="I33" s="94">
        <v>0.21</v>
      </c>
      <c r="J33" s="93">
        <f>ROUND(((SUM(BE87:BE173))*I33),  2)</f>
        <v>0</v>
      </c>
      <c r="K33" s="29"/>
      <c r="L33" s="87"/>
      <c r="S33" s="29"/>
      <c r="T33" s="29"/>
      <c r="U33" s="29"/>
      <c r="V33" s="29"/>
      <c r="W33" s="29"/>
      <c r="X33" s="29"/>
      <c r="Y33" s="29"/>
      <c r="Z33" s="29"/>
      <c r="AA33" s="29"/>
      <c r="AB33" s="29"/>
      <c r="AC33" s="29"/>
      <c r="AD33" s="29"/>
      <c r="AE33" s="29"/>
    </row>
    <row r="34" spans="1:31" s="2" customFormat="1" ht="14.45" customHeight="1">
      <c r="A34" s="29"/>
      <c r="B34" s="30"/>
      <c r="C34" s="29"/>
      <c r="D34" s="29"/>
      <c r="E34" s="26" t="s">
        <v>41</v>
      </c>
      <c r="F34" s="93">
        <f>ROUND((SUM(BF87:BF173)),  2)</f>
        <v>0</v>
      </c>
      <c r="G34" s="29"/>
      <c r="H34" s="29"/>
      <c r="I34" s="94">
        <v>0.15</v>
      </c>
      <c r="J34" s="93">
        <f>ROUND(((SUM(BF87:BF173))*I34),  2)</f>
        <v>0</v>
      </c>
      <c r="K34" s="29"/>
      <c r="L34" s="87"/>
      <c r="S34" s="29"/>
      <c r="T34" s="29"/>
      <c r="U34" s="29"/>
      <c r="V34" s="29"/>
      <c r="W34" s="29"/>
      <c r="X34" s="29"/>
      <c r="Y34" s="29"/>
      <c r="Z34" s="29"/>
      <c r="AA34" s="29"/>
      <c r="AB34" s="29"/>
      <c r="AC34" s="29"/>
      <c r="AD34" s="29"/>
      <c r="AE34" s="29"/>
    </row>
    <row r="35" spans="1:31" s="2" customFormat="1" ht="14.45" hidden="1" customHeight="1">
      <c r="A35" s="29"/>
      <c r="B35" s="30"/>
      <c r="C35" s="29"/>
      <c r="D35" s="29"/>
      <c r="E35" s="26" t="s">
        <v>42</v>
      </c>
      <c r="F35" s="93">
        <f>ROUND((SUM(BG87:BG173)),  2)</f>
        <v>0</v>
      </c>
      <c r="G35" s="29"/>
      <c r="H35" s="29"/>
      <c r="I35" s="94">
        <v>0.21</v>
      </c>
      <c r="J35" s="93">
        <f>0</f>
        <v>0</v>
      </c>
      <c r="K35" s="29"/>
      <c r="L35" s="87"/>
      <c r="S35" s="29"/>
      <c r="T35" s="29"/>
      <c r="U35" s="29"/>
      <c r="V35" s="29"/>
      <c r="W35" s="29"/>
      <c r="X35" s="29"/>
      <c r="Y35" s="29"/>
      <c r="Z35" s="29"/>
      <c r="AA35" s="29"/>
      <c r="AB35" s="29"/>
      <c r="AC35" s="29"/>
      <c r="AD35" s="29"/>
      <c r="AE35" s="29"/>
    </row>
    <row r="36" spans="1:31" s="2" customFormat="1" ht="14.45" hidden="1" customHeight="1">
      <c r="A36" s="29"/>
      <c r="B36" s="30"/>
      <c r="C36" s="29"/>
      <c r="D36" s="29"/>
      <c r="E36" s="26" t="s">
        <v>43</v>
      </c>
      <c r="F36" s="93">
        <f>ROUND((SUM(BH87:BH173)),  2)</f>
        <v>0</v>
      </c>
      <c r="G36" s="29"/>
      <c r="H36" s="29"/>
      <c r="I36" s="94">
        <v>0.15</v>
      </c>
      <c r="J36" s="93">
        <f>0</f>
        <v>0</v>
      </c>
      <c r="K36" s="29"/>
      <c r="L36" s="87"/>
      <c r="S36" s="29"/>
      <c r="T36" s="29"/>
      <c r="U36" s="29"/>
      <c r="V36" s="29"/>
      <c r="W36" s="29"/>
      <c r="X36" s="29"/>
      <c r="Y36" s="29"/>
      <c r="Z36" s="29"/>
      <c r="AA36" s="29"/>
      <c r="AB36" s="29"/>
      <c r="AC36" s="29"/>
      <c r="AD36" s="29"/>
      <c r="AE36" s="29"/>
    </row>
    <row r="37" spans="1:31" s="2" customFormat="1" ht="14.45" hidden="1" customHeight="1">
      <c r="A37" s="29"/>
      <c r="B37" s="30"/>
      <c r="C37" s="29"/>
      <c r="D37" s="29"/>
      <c r="E37" s="26" t="s">
        <v>44</v>
      </c>
      <c r="F37" s="93">
        <f>ROUND((SUM(BI87:BI173)),  2)</f>
        <v>0</v>
      </c>
      <c r="G37" s="29"/>
      <c r="H37" s="29"/>
      <c r="I37" s="94">
        <v>0</v>
      </c>
      <c r="J37" s="93">
        <f>0</f>
        <v>0</v>
      </c>
      <c r="K37" s="29"/>
      <c r="L37" s="87"/>
      <c r="S37" s="29"/>
      <c r="T37" s="29"/>
      <c r="U37" s="29"/>
      <c r="V37" s="29"/>
      <c r="W37" s="29"/>
      <c r="X37" s="29"/>
      <c r="Y37" s="29"/>
      <c r="Z37" s="29"/>
      <c r="AA37" s="29"/>
      <c r="AB37" s="29"/>
      <c r="AC37" s="29"/>
      <c r="AD37" s="29"/>
      <c r="AE37" s="29"/>
    </row>
    <row r="38" spans="1:31" s="2" customFormat="1" ht="6.95" customHeight="1">
      <c r="A38" s="29"/>
      <c r="B38" s="30"/>
      <c r="C38" s="29"/>
      <c r="D38" s="29"/>
      <c r="E38" s="29"/>
      <c r="F38" s="29"/>
      <c r="G38" s="29"/>
      <c r="H38" s="29"/>
      <c r="I38" s="29"/>
      <c r="J38" s="29"/>
      <c r="K38" s="29"/>
      <c r="L38" s="87"/>
      <c r="S38" s="29"/>
      <c r="T38" s="29"/>
      <c r="U38" s="29"/>
      <c r="V38" s="29"/>
      <c r="W38" s="29"/>
      <c r="X38" s="29"/>
      <c r="Y38" s="29"/>
      <c r="Z38" s="29"/>
      <c r="AA38" s="29"/>
      <c r="AB38" s="29"/>
      <c r="AC38" s="29"/>
      <c r="AD38" s="29"/>
      <c r="AE38" s="29"/>
    </row>
    <row r="39" spans="1:31" s="2" customFormat="1" ht="25.35" customHeight="1">
      <c r="A39" s="29"/>
      <c r="B39" s="30"/>
      <c r="C39" s="95"/>
      <c r="D39" s="96" t="s">
        <v>45</v>
      </c>
      <c r="E39" s="52"/>
      <c r="F39" s="52"/>
      <c r="G39" s="97" t="s">
        <v>46</v>
      </c>
      <c r="H39" s="98" t="s">
        <v>47</v>
      </c>
      <c r="I39" s="52"/>
      <c r="J39" s="99">
        <f>SUM(J30:J37)</f>
        <v>0</v>
      </c>
      <c r="K39" s="100"/>
      <c r="L39" s="87"/>
      <c r="S39" s="29"/>
      <c r="T39" s="29"/>
      <c r="U39" s="29"/>
      <c r="V39" s="29"/>
      <c r="W39" s="29"/>
      <c r="X39" s="29"/>
      <c r="Y39" s="29"/>
      <c r="Z39" s="29"/>
      <c r="AA39" s="29"/>
      <c r="AB39" s="29"/>
      <c r="AC39" s="29"/>
      <c r="AD39" s="29"/>
      <c r="AE39" s="29"/>
    </row>
    <row r="40" spans="1:31" s="2" customFormat="1" ht="14.45" customHeight="1">
      <c r="A40" s="29"/>
      <c r="B40" s="39"/>
      <c r="C40" s="40"/>
      <c r="D40" s="40"/>
      <c r="E40" s="40"/>
      <c r="F40" s="40"/>
      <c r="G40" s="40"/>
      <c r="H40" s="40"/>
      <c r="I40" s="40"/>
      <c r="J40" s="40"/>
      <c r="K40" s="40"/>
      <c r="L40" s="87"/>
      <c r="S40" s="29"/>
      <c r="T40" s="29"/>
      <c r="U40" s="29"/>
      <c r="V40" s="29"/>
      <c r="W40" s="29"/>
      <c r="X40" s="29"/>
      <c r="Y40" s="29"/>
      <c r="Z40" s="29"/>
      <c r="AA40" s="29"/>
      <c r="AB40" s="29"/>
      <c r="AC40" s="29"/>
      <c r="AD40" s="29"/>
      <c r="AE40" s="29"/>
    </row>
    <row r="44" spans="1:31" s="2" customFormat="1" ht="6.95" customHeight="1">
      <c r="A44" s="29"/>
      <c r="B44" s="41"/>
      <c r="C44" s="42"/>
      <c r="D44" s="42"/>
      <c r="E44" s="42"/>
      <c r="F44" s="42"/>
      <c r="G44" s="42"/>
      <c r="H44" s="42"/>
      <c r="I44" s="42"/>
      <c r="J44" s="42"/>
      <c r="K44" s="42"/>
      <c r="L44" s="87"/>
      <c r="S44" s="29"/>
      <c r="T44" s="29"/>
      <c r="U44" s="29"/>
      <c r="V44" s="29"/>
      <c r="W44" s="29"/>
      <c r="X44" s="29"/>
      <c r="Y44" s="29"/>
      <c r="Z44" s="29"/>
      <c r="AA44" s="29"/>
      <c r="AB44" s="29"/>
      <c r="AC44" s="29"/>
      <c r="AD44" s="29"/>
      <c r="AE44" s="29"/>
    </row>
    <row r="45" spans="1:31" s="2" customFormat="1" ht="24.95" customHeight="1">
      <c r="A45" s="29"/>
      <c r="B45" s="30"/>
      <c r="C45" s="21" t="s">
        <v>89</v>
      </c>
      <c r="D45" s="29"/>
      <c r="E45" s="29"/>
      <c r="F45" s="29"/>
      <c r="G45" s="29"/>
      <c r="H45" s="29"/>
      <c r="I45" s="29"/>
      <c r="J45" s="29"/>
      <c r="K45" s="29"/>
      <c r="L45" s="87"/>
      <c r="S45" s="29"/>
      <c r="T45" s="29"/>
      <c r="U45" s="29"/>
      <c r="V45" s="29"/>
      <c r="W45" s="29"/>
      <c r="X45" s="29"/>
      <c r="Y45" s="29"/>
      <c r="Z45" s="29"/>
      <c r="AA45" s="29"/>
      <c r="AB45" s="29"/>
      <c r="AC45" s="29"/>
      <c r="AD45" s="29"/>
      <c r="AE45" s="29"/>
    </row>
    <row r="46" spans="1:31" s="2" customFormat="1" ht="6.95" customHeight="1">
      <c r="A46" s="29"/>
      <c r="B46" s="30"/>
      <c r="C46" s="29"/>
      <c r="D46" s="29"/>
      <c r="E46" s="29"/>
      <c r="F46" s="29"/>
      <c r="G46" s="29"/>
      <c r="H46" s="29"/>
      <c r="I46" s="29"/>
      <c r="J46" s="29"/>
      <c r="K46" s="29"/>
      <c r="L46" s="87"/>
      <c r="S46" s="29"/>
      <c r="T46" s="29"/>
      <c r="U46" s="29"/>
      <c r="V46" s="29"/>
      <c r="W46" s="29"/>
      <c r="X46" s="29"/>
      <c r="Y46" s="29"/>
      <c r="Z46" s="29"/>
      <c r="AA46" s="29"/>
      <c r="AB46" s="29"/>
      <c r="AC46" s="29"/>
      <c r="AD46" s="29"/>
      <c r="AE46" s="29"/>
    </row>
    <row r="47" spans="1:31" s="2" customFormat="1" ht="12" customHeight="1">
      <c r="A47" s="29"/>
      <c r="B47" s="30"/>
      <c r="C47" s="26" t="s">
        <v>15</v>
      </c>
      <c r="D47" s="29"/>
      <c r="E47" s="29"/>
      <c r="F47" s="29"/>
      <c r="G47" s="29"/>
      <c r="H47" s="29"/>
      <c r="I47" s="29"/>
      <c r="J47" s="29"/>
      <c r="K47" s="29"/>
      <c r="L47" s="87"/>
      <c r="S47" s="29"/>
      <c r="T47" s="29"/>
      <c r="U47" s="29"/>
      <c r="V47" s="29"/>
      <c r="W47" s="29"/>
      <c r="X47" s="29"/>
      <c r="Y47" s="29"/>
      <c r="Z47" s="29"/>
      <c r="AA47" s="29"/>
      <c r="AB47" s="29"/>
      <c r="AC47" s="29"/>
      <c r="AD47" s="29"/>
      <c r="AE47" s="29"/>
    </row>
    <row r="48" spans="1:31" s="2" customFormat="1" ht="16.5" customHeight="1">
      <c r="A48" s="29"/>
      <c r="B48" s="30"/>
      <c r="C48" s="29"/>
      <c r="D48" s="29"/>
      <c r="E48" s="295" t="str">
        <f>E7</f>
        <v>Oprava nádrže Všechlapy</v>
      </c>
      <c r="F48" s="296"/>
      <c r="G48" s="296"/>
      <c r="H48" s="296"/>
      <c r="I48" s="29"/>
      <c r="J48" s="29"/>
      <c r="K48" s="29"/>
      <c r="L48" s="87"/>
      <c r="S48" s="29"/>
      <c r="T48" s="29"/>
      <c r="U48" s="29"/>
      <c r="V48" s="29"/>
      <c r="W48" s="29"/>
      <c r="X48" s="29"/>
      <c r="Y48" s="29"/>
      <c r="Z48" s="29"/>
      <c r="AA48" s="29"/>
      <c r="AB48" s="29"/>
      <c r="AC48" s="29"/>
      <c r="AD48" s="29"/>
      <c r="AE48" s="29"/>
    </row>
    <row r="49" spans="1:47" s="2" customFormat="1" ht="12" customHeight="1">
      <c r="A49" s="29"/>
      <c r="B49" s="30"/>
      <c r="C49" s="26" t="s">
        <v>87</v>
      </c>
      <c r="D49" s="29"/>
      <c r="E49" s="29"/>
      <c r="F49" s="29"/>
      <c r="G49" s="29"/>
      <c r="H49" s="29"/>
      <c r="I49" s="29"/>
      <c r="J49" s="29"/>
      <c r="K49" s="29"/>
      <c r="L49" s="87"/>
      <c r="S49" s="29"/>
      <c r="T49" s="29"/>
      <c r="U49" s="29"/>
      <c r="V49" s="29"/>
      <c r="W49" s="29"/>
      <c r="X49" s="29"/>
      <c r="Y49" s="29"/>
      <c r="Z49" s="29"/>
      <c r="AA49" s="29"/>
      <c r="AB49" s="29"/>
      <c r="AC49" s="29"/>
      <c r="AD49" s="29"/>
      <c r="AE49" s="29"/>
    </row>
    <row r="50" spans="1:47" s="2" customFormat="1" ht="16.5" customHeight="1">
      <c r="A50" s="29"/>
      <c r="B50" s="30"/>
      <c r="C50" s="29"/>
      <c r="D50" s="29"/>
      <c r="E50" s="289" t="str">
        <f>E9</f>
        <v>02 - oprava a opevnění svahů nádrže</v>
      </c>
      <c r="F50" s="294"/>
      <c r="G50" s="294"/>
      <c r="H50" s="294"/>
      <c r="I50" s="29"/>
      <c r="J50" s="29"/>
      <c r="K50" s="29"/>
      <c r="L50" s="87"/>
      <c r="S50" s="29"/>
      <c r="T50" s="29"/>
      <c r="U50" s="29"/>
      <c r="V50" s="29"/>
      <c r="W50" s="29"/>
      <c r="X50" s="29"/>
      <c r="Y50" s="29"/>
      <c r="Z50" s="29"/>
      <c r="AA50" s="29"/>
      <c r="AB50" s="29"/>
      <c r="AC50" s="29"/>
      <c r="AD50" s="29"/>
      <c r="AE50" s="29"/>
    </row>
    <row r="51" spans="1:47" s="2" customFormat="1" ht="6.95" customHeight="1">
      <c r="A51" s="29"/>
      <c r="B51" s="30"/>
      <c r="C51" s="29"/>
      <c r="D51" s="29"/>
      <c r="E51" s="29"/>
      <c r="F51" s="29"/>
      <c r="G51" s="29"/>
      <c r="H51" s="29"/>
      <c r="I51" s="29"/>
      <c r="J51" s="29"/>
      <c r="K51" s="29"/>
      <c r="L51" s="87"/>
      <c r="S51" s="29"/>
      <c r="T51" s="29"/>
      <c r="U51" s="29"/>
      <c r="V51" s="29"/>
      <c r="W51" s="29"/>
      <c r="X51" s="29"/>
      <c r="Y51" s="29"/>
      <c r="Z51" s="29"/>
      <c r="AA51" s="29"/>
      <c r="AB51" s="29"/>
      <c r="AC51" s="29"/>
      <c r="AD51" s="29"/>
      <c r="AE51" s="29"/>
    </row>
    <row r="52" spans="1:47" s="2" customFormat="1" ht="12" customHeight="1">
      <c r="A52" s="29"/>
      <c r="B52" s="30"/>
      <c r="C52" s="26" t="s">
        <v>20</v>
      </c>
      <c r="D52" s="29"/>
      <c r="E52" s="29"/>
      <c r="F52" s="24" t="str">
        <f>F12</f>
        <v>Všechlapy</v>
      </c>
      <c r="G52" s="29"/>
      <c r="H52" s="29"/>
      <c r="I52" s="26" t="s">
        <v>22</v>
      </c>
      <c r="J52" s="47" t="str">
        <f>IF(J12="","",J12)</f>
        <v>5. 10. 2019</v>
      </c>
      <c r="K52" s="29"/>
      <c r="L52" s="87"/>
      <c r="S52" s="29"/>
      <c r="T52" s="29"/>
      <c r="U52" s="29"/>
      <c r="V52" s="29"/>
      <c r="W52" s="29"/>
      <c r="X52" s="29"/>
      <c r="Y52" s="29"/>
      <c r="Z52" s="29"/>
      <c r="AA52" s="29"/>
      <c r="AB52" s="29"/>
      <c r="AC52" s="29"/>
      <c r="AD52" s="29"/>
      <c r="AE52" s="29"/>
    </row>
    <row r="53" spans="1:47" s="2" customFormat="1" ht="6.95" customHeight="1">
      <c r="A53" s="29"/>
      <c r="B53" s="30"/>
      <c r="C53" s="29"/>
      <c r="D53" s="29"/>
      <c r="E53" s="29"/>
      <c r="F53" s="29"/>
      <c r="G53" s="29"/>
      <c r="H53" s="29"/>
      <c r="I53" s="29"/>
      <c r="J53" s="29"/>
      <c r="K53" s="29"/>
      <c r="L53" s="87"/>
      <c r="S53" s="29"/>
      <c r="T53" s="29"/>
      <c r="U53" s="29"/>
      <c r="V53" s="29"/>
      <c r="W53" s="29"/>
      <c r="X53" s="29"/>
      <c r="Y53" s="29"/>
      <c r="Z53" s="29"/>
      <c r="AA53" s="29"/>
      <c r="AB53" s="29"/>
      <c r="AC53" s="29"/>
      <c r="AD53" s="29"/>
      <c r="AE53" s="29"/>
    </row>
    <row r="54" spans="1:47" s="2" customFormat="1" ht="27.95" customHeight="1">
      <c r="A54" s="29"/>
      <c r="B54" s="30"/>
      <c r="C54" s="26" t="s">
        <v>24</v>
      </c>
      <c r="D54" s="29"/>
      <c r="E54" s="29"/>
      <c r="F54" s="24" t="str">
        <f>E15</f>
        <v xml:space="preserve"> </v>
      </c>
      <c r="G54" s="29"/>
      <c r="H54" s="29"/>
      <c r="I54" s="26" t="s">
        <v>29</v>
      </c>
      <c r="J54" s="27" t="str">
        <f>E21</f>
        <v>Projekta Tábor s.r.o., Tábor</v>
      </c>
      <c r="K54" s="29"/>
      <c r="L54" s="87"/>
      <c r="S54" s="29"/>
      <c r="T54" s="29"/>
      <c r="U54" s="29"/>
      <c r="V54" s="29"/>
      <c r="W54" s="29"/>
      <c r="X54" s="29"/>
      <c r="Y54" s="29"/>
      <c r="Z54" s="29"/>
      <c r="AA54" s="29"/>
      <c r="AB54" s="29"/>
      <c r="AC54" s="29"/>
      <c r="AD54" s="29"/>
      <c r="AE54" s="29"/>
    </row>
    <row r="55" spans="1:47" s="2" customFormat="1" ht="15.2" customHeight="1">
      <c r="A55" s="29"/>
      <c r="B55" s="30"/>
      <c r="C55" s="26" t="s">
        <v>28</v>
      </c>
      <c r="D55" s="29"/>
      <c r="E55" s="29"/>
      <c r="F55" s="24" t="str">
        <f>IF(E18="","",E18)</f>
        <v xml:space="preserve"> </v>
      </c>
      <c r="G55" s="29"/>
      <c r="H55" s="29"/>
      <c r="I55" s="26" t="s">
        <v>32</v>
      </c>
      <c r="J55" s="27" t="str">
        <f>E24</f>
        <v xml:space="preserve"> </v>
      </c>
      <c r="K55" s="29"/>
      <c r="L55" s="87"/>
      <c r="S55" s="29"/>
      <c r="T55" s="29"/>
      <c r="U55" s="29"/>
      <c r="V55" s="29"/>
      <c r="W55" s="29"/>
      <c r="X55" s="29"/>
      <c r="Y55" s="29"/>
      <c r="Z55" s="29"/>
      <c r="AA55" s="29"/>
      <c r="AB55" s="29"/>
      <c r="AC55" s="29"/>
      <c r="AD55" s="29"/>
      <c r="AE55" s="29"/>
    </row>
    <row r="56" spans="1:47" s="2" customFormat="1" ht="10.35" customHeight="1">
      <c r="A56" s="29"/>
      <c r="B56" s="30"/>
      <c r="C56" s="29"/>
      <c r="D56" s="29"/>
      <c r="E56" s="29"/>
      <c r="F56" s="29"/>
      <c r="G56" s="29"/>
      <c r="H56" s="29"/>
      <c r="I56" s="29"/>
      <c r="J56" s="29"/>
      <c r="K56" s="29"/>
      <c r="L56" s="87"/>
      <c r="S56" s="29"/>
      <c r="T56" s="29"/>
      <c r="U56" s="29"/>
      <c r="V56" s="29"/>
      <c r="W56" s="29"/>
      <c r="X56" s="29"/>
      <c r="Y56" s="29"/>
      <c r="Z56" s="29"/>
      <c r="AA56" s="29"/>
      <c r="AB56" s="29"/>
      <c r="AC56" s="29"/>
      <c r="AD56" s="29"/>
      <c r="AE56" s="29"/>
    </row>
    <row r="57" spans="1:47" s="2" customFormat="1" ht="29.25" customHeight="1">
      <c r="A57" s="29"/>
      <c r="B57" s="30"/>
      <c r="C57" s="101" t="s">
        <v>90</v>
      </c>
      <c r="D57" s="95"/>
      <c r="E57" s="95"/>
      <c r="F57" s="95"/>
      <c r="G57" s="95"/>
      <c r="H57" s="95"/>
      <c r="I57" s="95"/>
      <c r="J57" s="102" t="s">
        <v>91</v>
      </c>
      <c r="K57" s="95"/>
      <c r="L57" s="87"/>
      <c r="S57" s="29"/>
      <c r="T57" s="29"/>
      <c r="U57" s="29"/>
      <c r="V57" s="29"/>
      <c r="W57" s="29"/>
      <c r="X57" s="29"/>
      <c r="Y57" s="29"/>
      <c r="Z57" s="29"/>
      <c r="AA57" s="29"/>
      <c r="AB57" s="29"/>
      <c r="AC57" s="29"/>
      <c r="AD57" s="29"/>
      <c r="AE57" s="29"/>
    </row>
    <row r="58" spans="1:47" s="2" customFormat="1" ht="10.35" customHeight="1">
      <c r="A58" s="29"/>
      <c r="B58" s="30"/>
      <c r="C58" s="29"/>
      <c r="D58" s="29"/>
      <c r="E58" s="29"/>
      <c r="F58" s="29"/>
      <c r="G58" s="29"/>
      <c r="H58" s="29"/>
      <c r="I58" s="29"/>
      <c r="J58" s="29"/>
      <c r="K58" s="29"/>
      <c r="L58" s="87"/>
      <c r="S58" s="29"/>
      <c r="T58" s="29"/>
      <c r="U58" s="29"/>
      <c r="V58" s="29"/>
      <c r="W58" s="29"/>
      <c r="X58" s="29"/>
      <c r="Y58" s="29"/>
      <c r="Z58" s="29"/>
      <c r="AA58" s="29"/>
      <c r="AB58" s="29"/>
      <c r="AC58" s="29"/>
      <c r="AD58" s="29"/>
      <c r="AE58" s="29"/>
    </row>
    <row r="59" spans="1:47" s="2" customFormat="1" ht="22.9" customHeight="1">
      <c r="A59" s="29"/>
      <c r="B59" s="30"/>
      <c r="C59" s="103" t="s">
        <v>67</v>
      </c>
      <c r="D59" s="29"/>
      <c r="E59" s="29"/>
      <c r="F59" s="29"/>
      <c r="G59" s="29"/>
      <c r="H59" s="29"/>
      <c r="I59" s="29"/>
      <c r="J59" s="63">
        <f>J87</f>
        <v>0</v>
      </c>
      <c r="K59" s="29"/>
      <c r="L59" s="87"/>
      <c r="S59" s="29"/>
      <c r="T59" s="29"/>
      <c r="U59" s="29"/>
      <c r="V59" s="29"/>
      <c r="W59" s="29"/>
      <c r="X59" s="29"/>
      <c r="Y59" s="29"/>
      <c r="Z59" s="29"/>
      <c r="AA59" s="29"/>
      <c r="AB59" s="29"/>
      <c r="AC59" s="29"/>
      <c r="AD59" s="29"/>
      <c r="AE59" s="29"/>
      <c r="AU59" s="17" t="s">
        <v>92</v>
      </c>
    </row>
    <row r="60" spans="1:47" s="9" customFormat="1" ht="24.95" customHeight="1">
      <c r="B60" s="104"/>
      <c r="D60" s="105" t="s">
        <v>93</v>
      </c>
      <c r="E60" s="106"/>
      <c r="F60" s="106"/>
      <c r="G60" s="106"/>
      <c r="H60" s="106"/>
      <c r="I60" s="106"/>
      <c r="J60" s="107">
        <f>J88</f>
        <v>0</v>
      </c>
      <c r="L60" s="104"/>
    </row>
    <row r="61" spans="1:47" s="10" customFormat="1" ht="19.899999999999999" customHeight="1">
      <c r="B61" s="108"/>
      <c r="D61" s="109" t="s">
        <v>94</v>
      </c>
      <c r="E61" s="110"/>
      <c r="F61" s="110"/>
      <c r="G61" s="110"/>
      <c r="H61" s="110"/>
      <c r="I61" s="110"/>
      <c r="J61" s="111">
        <f>J89</f>
        <v>0</v>
      </c>
      <c r="L61" s="108"/>
    </row>
    <row r="62" spans="1:47" s="10" customFormat="1" ht="19.899999999999999" customHeight="1">
      <c r="B62" s="108"/>
      <c r="D62" s="109" t="s">
        <v>96</v>
      </c>
      <c r="E62" s="110"/>
      <c r="F62" s="110"/>
      <c r="G62" s="110"/>
      <c r="H62" s="110"/>
      <c r="I62" s="110"/>
      <c r="J62" s="111">
        <f>J125</f>
        <v>0</v>
      </c>
      <c r="L62" s="108"/>
    </row>
    <row r="63" spans="1:47" s="10" customFormat="1" ht="19.899999999999999" customHeight="1">
      <c r="B63" s="108"/>
      <c r="D63" s="109" t="s">
        <v>97</v>
      </c>
      <c r="E63" s="110"/>
      <c r="F63" s="110"/>
      <c r="G63" s="110"/>
      <c r="H63" s="110"/>
      <c r="I63" s="110"/>
      <c r="J63" s="111">
        <f>J140</f>
        <v>0</v>
      </c>
      <c r="L63" s="108"/>
    </row>
    <row r="64" spans="1:47" s="10" customFormat="1" ht="19.899999999999999" customHeight="1">
      <c r="B64" s="108"/>
      <c r="D64" s="109" t="s">
        <v>99</v>
      </c>
      <c r="E64" s="110"/>
      <c r="F64" s="110"/>
      <c r="G64" s="110"/>
      <c r="H64" s="110"/>
      <c r="I64" s="110"/>
      <c r="J64" s="111">
        <f>J155</f>
        <v>0</v>
      </c>
      <c r="L64" s="108"/>
    </row>
    <row r="65" spans="1:31" s="10" customFormat="1" ht="19.899999999999999" customHeight="1">
      <c r="B65" s="108"/>
      <c r="D65" s="109" t="s">
        <v>100</v>
      </c>
      <c r="E65" s="110"/>
      <c r="F65" s="110"/>
      <c r="G65" s="110"/>
      <c r="H65" s="110"/>
      <c r="I65" s="110"/>
      <c r="J65" s="111">
        <f>J158</f>
        <v>0</v>
      </c>
      <c r="L65" s="108"/>
    </row>
    <row r="66" spans="1:31" s="10" customFormat="1" ht="19.899999999999999" customHeight="1">
      <c r="B66" s="108"/>
      <c r="D66" s="109" t="s">
        <v>405</v>
      </c>
      <c r="E66" s="110"/>
      <c r="F66" s="110"/>
      <c r="G66" s="110"/>
      <c r="H66" s="110"/>
      <c r="I66" s="110"/>
      <c r="J66" s="111">
        <f>J165</f>
        <v>0</v>
      </c>
      <c r="L66" s="108"/>
    </row>
    <row r="67" spans="1:31" s="10" customFormat="1" ht="19.899999999999999" customHeight="1">
      <c r="B67" s="108"/>
      <c r="D67" s="109" t="s">
        <v>101</v>
      </c>
      <c r="E67" s="110"/>
      <c r="F67" s="110"/>
      <c r="G67" s="110"/>
      <c r="H67" s="110"/>
      <c r="I67" s="110"/>
      <c r="J67" s="111">
        <f>J172</f>
        <v>0</v>
      </c>
      <c r="L67" s="108"/>
    </row>
    <row r="68" spans="1:31" s="2" customFormat="1" ht="21.75" customHeight="1">
      <c r="A68" s="29"/>
      <c r="B68" s="30"/>
      <c r="C68" s="29"/>
      <c r="D68" s="29"/>
      <c r="E68" s="29"/>
      <c r="F68" s="29"/>
      <c r="G68" s="29"/>
      <c r="H68" s="29"/>
      <c r="I68" s="29"/>
      <c r="J68" s="29"/>
      <c r="K68" s="29"/>
      <c r="L68" s="87"/>
      <c r="S68" s="29"/>
      <c r="T68" s="29"/>
      <c r="U68" s="29"/>
      <c r="V68" s="29"/>
      <c r="W68" s="29"/>
      <c r="X68" s="29"/>
      <c r="Y68" s="29"/>
      <c r="Z68" s="29"/>
      <c r="AA68" s="29"/>
      <c r="AB68" s="29"/>
      <c r="AC68" s="29"/>
      <c r="AD68" s="29"/>
      <c r="AE68" s="29"/>
    </row>
    <row r="69" spans="1:31" s="2" customFormat="1" ht="6.95" customHeight="1">
      <c r="A69" s="29"/>
      <c r="B69" s="39"/>
      <c r="C69" s="40"/>
      <c r="D69" s="40"/>
      <c r="E69" s="40"/>
      <c r="F69" s="40"/>
      <c r="G69" s="40"/>
      <c r="H69" s="40"/>
      <c r="I69" s="40"/>
      <c r="J69" s="40"/>
      <c r="K69" s="40"/>
      <c r="L69" s="87"/>
      <c r="S69" s="29"/>
      <c r="T69" s="29"/>
      <c r="U69" s="29"/>
      <c r="V69" s="29"/>
      <c r="W69" s="29"/>
      <c r="X69" s="29"/>
      <c r="Y69" s="29"/>
      <c r="Z69" s="29"/>
      <c r="AA69" s="29"/>
      <c r="AB69" s="29"/>
      <c r="AC69" s="29"/>
      <c r="AD69" s="29"/>
      <c r="AE69" s="29"/>
    </row>
    <row r="73" spans="1:31" s="2" customFormat="1" ht="6.95" customHeight="1">
      <c r="A73" s="29"/>
      <c r="B73" s="41"/>
      <c r="C73" s="42"/>
      <c r="D73" s="42"/>
      <c r="E73" s="42"/>
      <c r="F73" s="42"/>
      <c r="G73" s="42"/>
      <c r="H73" s="42"/>
      <c r="I73" s="42"/>
      <c r="J73" s="42"/>
      <c r="K73" s="42"/>
      <c r="L73" s="87"/>
      <c r="S73" s="29"/>
      <c r="T73" s="29"/>
      <c r="U73" s="29"/>
      <c r="V73" s="29"/>
      <c r="W73" s="29"/>
      <c r="X73" s="29"/>
      <c r="Y73" s="29"/>
      <c r="Z73" s="29"/>
      <c r="AA73" s="29"/>
      <c r="AB73" s="29"/>
      <c r="AC73" s="29"/>
      <c r="AD73" s="29"/>
      <c r="AE73" s="29"/>
    </row>
    <row r="74" spans="1:31" s="2" customFormat="1" ht="24.95" customHeight="1">
      <c r="A74" s="29"/>
      <c r="B74" s="30"/>
      <c r="C74" s="21" t="s">
        <v>104</v>
      </c>
      <c r="D74" s="29"/>
      <c r="E74" s="29"/>
      <c r="F74" s="29"/>
      <c r="G74" s="29"/>
      <c r="H74" s="29"/>
      <c r="I74" s="29"/>
      <c r="J74" s="29"/>
      <c r="K74" s="29"/>
      <c r="L74" s="87"/>
      <c r="S74" s="29"/>
      <c r="T74" s="29"/>
      <c r="U74" s="29"/>
      <c r="V74" s="29"/>
      <c r="W74" s="29"/>
      <c r="X74" s="29"/>
      <c r="Y74" s="29"/>
      <c r="Z74" s="29"/>
      <c r="AA74" s="29"/>
      <c r="AB74" s="29"/>
      <c r="AC74" s="29"/>
      <c r="AD74" s="29"/>
      <c r="AE74" s="29"/>
    </row>
    <row r="75" spans="1:31" s="2" customFormat="1" ht="6.95" customHeight="1">
      <c r="A75" s="29"/>
      <c r="B75" s="30"/>
      <c r="C75" s="29"/>
      <c r="D75" s="29"/>
      <c r="E75" s="29"/>
      <c r="F75" s="29"/>
      <c r="G75" s="29"/>
      <c r="H75" s="29"/>
      <c r="I75" s="29"/>
      <c r="J75" s="29"/>
      <c r="K75" s="29"/>
      <c r="L75" s="87"/>
      <c r="S75" s="29"/>
      <c r="T75" s="29"/>
      <c r="U75" s="29"/>
      <c r="V75" s="29"/>
      <c r="W75" s="29"/>
      <c r="X75" s="29"/>
      <c r="Y75" s="29"/>
      <c r="Z75" s="29"/>
      <c r="AA75" s="29"/>
      <c r="AB75" s="29"/>
      <c r="AC75" s="29"/>
      <c r="AD75" s="29"/>
      <c r="AE75" s="29"/>
    </row>
    <row r="76" spans="1:31" s="2" customFormat="1" ht="12" customHeight="1">
      <c r="A76" s="29"/>
      <c r="B76" s="30"/>
      <c r="C76" s="26" t="s">
        <v>15</v>
      </c>
      <c r="D76" s="29"/>
      <c r="E76" s="29"/>
      <c r="F76" s="29"/>
      <c r="G76" s="29"/>
      <c r="H76" s="29"/>
      <c r="I76" s="29"/>
      <c r="J76" s="29"/>
      <c r="K76" s="29"/>
      <c r="L76" s="87"/>
      <c r="S76" s="29"/>
      <c r="T76" s="29"/>
      <c r="U76" s="29"/>
      <c r="V76" s="29"/>
      <c r="W76" s="29"/>
      <c r="X76" s="29"/>
      <c r="Y76" s="29"/>
      <c r="Z76" s="29"/>
      <c r="AA76" s="29"/>
      <c r="AB76" s="29"/>
      <c r="AC76" s="29"/>
      <c r="AD76" s="29"/>
      <c r="AE76" s="29"/>
    </row>
    <row r="77" spans="1:31" s="2" customFormat="1" ht="16.5" customHeight="1">
      <c r="A77" s="29"/>
      <c r="B77" s="30"/>
      <c r="C77" s="29"/>
      <c r="D77" s="29"/>
      <c r="E77" s="295" t="str">
        <f>E7</f>
        <v>Oprava nádrže Všechlapy</v>
      </c>
      <c r="F77" s="296"/>
      <c r="G77" s="296"/>
      <c r="H77" s="296"/>
      <c r="I77" s="29"/>
      <c r="J77" s="29"/>
      <c r="K77" s="29"/>
      <c r="L77" s="87"/>
      <c r="S77" s="29"/>
      <c r="T77" s="29"/>
      <c r="U77" s="29"/>
      <c r="V77" s="29"/>
      <c r="W77" s="29"/>
      <c r="X77" s="29"/>
      <c r="Y77" s="29"/>
      <c r="Z77" s="29"/>
      <c r="AA77" s="29"/>
      <c r="AB77" s="29"/>
      <c r="AC77" s="29"/>
      <c r="AD77" s="29"/>
      <c r="AE77" s="29"/>
    </row>
    <row r="78" spans="1:31" s="2" customFormat="1" ht="12" customHeight="1">
      <c r="A78" s="29"/>
      <c r="B78" s="30"/>
      <c r="C78" s="26" t="s">
        <v>87</v>
      </c>
      <c r="D78" s="29"/>
      <c r="E78" s="29"/>
      <c r="F78" s="29"/>
      <c r="G78" s="29"/>
      <c r="H78" s="29"/>
      <c r="I78" s="29"/>
      <c r="J78" s="29"/>
      <c r="K78" s="29"/>
      <c r="L78" s="87"/>
      <c r="S78" s="29"/>
      <c r="T78" s="29"/>
      <c r="U78" s="29"/>
      <c r="V78" s="29"/>
      <c r="W78" s="29"/>
      <c r="X78" s="29"/>
      <c r="Y78" s="29"/>
      <c r="Z78" s="29"/>
      <c r="AA78" s="29"/>
      <c r="AB78" s="29"/>
      <c r="AC78" s="29"/>
      <c r="AD78" s="29"/>
      <c r="AE78" s="29"/>
    </row>
    <row r="79" spans="1:31" s="2" customFormat="1" ht="16.5" customHeight="1">
      <c r="A79" s="29"/>
      <c r="B79" s="30"/>
      <c r="C79" s="29"/>
      <c r="D79" s="29"/>
      <c r="E79" s="289" t="str">
        <f>E9</f>
        <v>02 - oprava a opevnění svahů nádrže</v>
      </c>
      <c r="F79" s="294"/>
      <c r="G79" s="294"/>
      <c r="H79" s="294"/>
      <c r="I79" s="29"/>
      <c r="J79" s="29"/>
      <c r="K79" s="29"/>
      <c r="L79" s="87"/>
      <c r="S79" s="29"/>
      <c r="T79" s="29"/>
      <c r="U79" s="29"/>
      <c r="V79" s="29"/>
      <c r="W79" s="29"/>
      <c r="X79" s="29"/>
      <c r="Y79" s="29"/>
      <c r="Z79" s="29"/>
      <c r="AA79" s="29"/>
      <c r="AB79" s="29"/>
      <c r="AC79" s="29"/>
      <c r="AD79" s="29"/>
      <c r="AE79" s="29"/>
    </row>
    <row r="80" spans="1:31" s="2" customFormat="1" ht="6.95" customHeight="1">
      <c r="A80" s="29"/>
      <c r="B80" s="30"/>
      <c r="C80" s="29"/>
      <c r="D80" s="29"/>
      <c r="E80" s="29"/>
      <c r="F80" s="29"/>
      <c r="G80" s="29"/>
      <c r="H80" s="29"/>
      <c r="I80" s="29"/>
      <c r="J80" s="29"/>
      <c r="K80" s="29"/>
      <c r="L80" s="87"/>
      <c r="S80" s="29"/>
      <c r="T80" s="29"/>
      <c r="U80" s="29"/>
      <c r="V80" s="29"/>
      <c r="W80" s="29"/>
      <c r="X80" s="29"/>
      <c r="Y80" s="29"/>
      <c r="Z80" s="29"/>
      <c r="AA80" s="29"/>
      <c r="AB80" s="29"/>
      <c r="AC80" s="29"/>
      <c r="AD80" s="29"/>
      <c r="AE80" s="29"/>
    </row>
    <row r="81" spans="1:65" s="2" customFormat="1" ht="12" customHeight="1">
      <c r="A81" s="29"/>
      <c r="B81" s="30"/>
      <c r="C81" s="26" t="s">
        <v>20</v>
      </c>
      <c r="D81" s="29"/>
      <c r="E81" s="29"/>
      <c r="F81" s="24" t="str">
        <f>F12</f>
        <v>Všechlapy</v>
      </c>
      <c r="G81" s="29"/>
      <c r="H81" s="29"/>
      <c r="I81" s="26" t="s">
        <v>22</v>
      </c>
      <c r="J81" s="47" t="str">
        <f>IF(J12="","",J12)</f>
        <v>5. 10. 2019</v>
      </c>
      <c r="K81" s="29"/>
      <c r="L81" s="87"/>
      <c r="S81" s="29"/>
      <c r="T81" s="29"/>
      <c r="U81" s="29"/>
      <c r="V81" s="29"/>
      <c r="W81" s="29"/>
      <c r="X81" s="29"/>
      <c r="Y81" s="29"/>
      <c r="Z81" s="29"/>
      <c r="AA81" s="29"/>
      <c r="AB81" s="29"/>
      <c r="AC81" s="29"/>
      <c r="AD81" s="29"/>
      <c r="AE81" s="29"/>
    </row>
    <row r="82" spans="1:65" s="2" customFormat="1" ht="6.95" customHeight="1">
      <c r="A82" s="29"/>
      <c r="B82" s="30"/>
      <c r="C82" s="29"/>
      <c r="D82" s="29"/>
      <c r="E82" s="29"/>
      <c r="F82" s="29"/>
      <c r="G82" s="29"/>
      <c r="H82" s="29"/>
      <c r="I82" s="29"/>
      <c r="J82" s="29"/>
      <c r="K82" s="29"/>
      <c r="L82" s="87"/>
      <c r="S82" s="29"/>
      <c r="T82" s="29"/>
      <c r="U82" s="29"/>
      <c r="V82" s="29"/>
      <c r="W82" s="29"/>
      <c r="X82" s="29"/>
      <c r="Y82" s="29"/>
      <c r="Z82" s="29"/>
      <c r="AA82" s="29"/>
      <c r="AB82" s="29"/>
      <c r="AC82" s="29"/>
      <c r="AD82" s="29"/>
      <c r="AE82" s="29"/>
    </row>
    <row r="83" spans="1:65" s="2" customFormat="1" ht="27.95" customHeight="1">
      <c r="A83" s="29"/>
      <c r="B83" s="30"/>
      <c r="C83" s="26" t="s">
        <v>24</v>
      </c>
      <c r="D83" s="29"/>
      <c r="E83" s="29"/>
      <c r="F83" s="24" t="str">
        <f>E15</f>
        <v xml:space="preserve"> </v>
      </c>
      <c r="G83" s="29"/>
      <c r="H83" s="29"/>
      <c r="I83" s="26" t="s">
        <v>29</v>
      </c>
      <c r="J83" s="27" t="str">
        <f>E21</f>
        <v>Projekta Tábor s.r.o., Tábor</v>
      </c>
      <c r="K83" s="29"/>
      <c r="L83" s="87"/>
      <c r="S83" s="29"/>
      <c r="T83" s="29"/>
      <c r="U83" s="29"/>
      <c r="V83" s="29"/>
      <c r="W83" s="29"/>
      <c r="X83" s="29"/>
      <c r="Y83" s="29"/>
      <c r="Z83" s="29"/>
      <c r="AA83" s="29"/>
      <c r="AB83" s="29"/>
      <c r="AC83" s="29"/>
      <c r="AD83" s="29"/>
      <c r="AE83" s="29"/>
    </row>
    <row r="84" spans="1:65" s="2" customFormat="1" ht="15.2" customHeight="1">
      <c r="A84" s="29"/>
      <c r="B84" s="30"/>
      <c r="C84" s="26" t="s">
        <v>28</v>
      </c>
      <c r="D84" s="29"/>
      <c r="E84" s="29"/>
      <c r="F84" s="24" t="str">
        <f>IF(E18="","",E18)</f>
        <v xml:space="preserve"> </v>
      </c>
      <c r="G84" s="29"/>
      <c r="H84" s="29"/>
      <c r="I84" s="26" t="s">
        <v>32</v>
      </c>
      <c r="J84" s="27" t="str">
        <f>E24</f>
        <v xml:space="preserve"> </v>
      </c>
      <c r="K84" s="29"/>
      <c r="L84" s="87"/>
      <c r="S84" s="29"/>
      <c r="T84" s="29"/>
      <c r="U84" s="29"/>
      <c r="V84" s="29"/>
      <c r="W84" s="29"/>
      <c r="X84" s="29"/>
      <c r="Y84" s="29"/>
      <c r="Z84" s="29"/>
      <c r="AA84" s="29"/>
      <c r="AB84" s="29"/>
      <c r="AC84" s="29"/>
      <c r="AD84" s="29"/>
      <c r="AE84" s="29"/>
    </row>
    <row r="85" spans="1:65" s="2" customFormat="1" ht="10.35" customHeight="1">
      <c r="A85" s="29"/>
      <c r="B85" s="30"/>
      <c r="C85" s="29"/>
      <c r="D85" s="29"/>
      <c r="E85" s="29"/>
      <c r="F85" s="29"/>
      <c r="G85" s="29"/>
      <c r="H85" s="29"/>
      <c r="I85" s="29"/>
      <c r="J85" s="29"/>
      <c r="K85" s="29"/>
      <c r="L85" s="87"/>
      <c r="S85" s="29"/>
      <c r="T85" s="29"/>
      <c r="U85" s="29"/>
      <c r="V85" s="29"/>
      <c r="W85" s="29"/>
      <c r="X85" s="29"/>
      <c r="Y85" s="29"/>
      <c r="Z85" s="29"/>
      <c r="AA85" s="29"/>
      <c r="AB85" s="29"/>
      <c r="AC85" s="29"/>
      <c r="AD85" s="29"/>
      <c r="AE85" s="29"/>
    </row>
    <row r="86" spans="1:65" s="11" customFormat="1" ht="29.25" customHeight="1">
      <c r="A86" s="112"/>
      <c r="B86" s="113"/>
      <c r="C86" s="114" t="s">
        <v>105</v>
      </c>
      <c r="D86" s="115" t="s">
        <v>54</v>
      </c>
      <c r="E86" s="115" t="s">
        <v>50</v>
      </c>
      <c r="F86" s="115" t="s">
        <v>51</v>
      </c>
      <c r="G86" s="115" t="s">
        <v>106</v>
      </c>
      <c r="H86" s="115" t="s">
        <v>107</v>
      </c>
      <c r="I86" s="115" t="s">
        <v>108</v>
      </c>
      <c r="J86" s="115" t="s">
        <v>91</v>
      </c>
      <c r="K86" s="116" t="s">
        <v>109</v>
      </c>
      <c r="L86" s="117"/>
      <c r="M86" s="54" t="s">
        <v>3</v>
      </c>
      <c r="N86" s="55" t="s">
        <v>39</v>
      </c>
      <c r="O86" s="55" t="s">
        <v>110</v>
      </c>
      <c r="P86" s="55" t="s">
        <v>111</v>
      </c>
      <c r="Q86" s="55" t="s">
        <v>112</v>
      </c>
      <c r="R86" s="55" t="s">
        <v>113</v>
      </c>
      <c r="S86" s="55" t="s">
        <v>114</v>
      </c>
      <c r="T86" s="56" t="s">
        <v>115</v>
      </c>
      <c r="U86" s="112"/>
      <c r="V86" s="112"/>
      <c r="W86" s="112"/>
      <c r="X86" s="112"/>
      <c r="Y86" s="112"/>
      <c r="Z86" s="112"/>
      <c r="AA86" s="112"/>
      <c r="AB86" s="112"/>
      <c r="AC86" s="112"/>
      <c r="AD86" s="112"/>
      <c r="AE86" s="112"/>
    </row>
    <row r="87" spans="1:65" s="2" customFormat="1" ht="22.9" customHeight="1">
      <c r="A87" s="29"/>
      <c r="B87" s="30"/>
      <c r="C87" s="61" t="s">
        <v>116</v>
      </c>
      <c r="D87" s="29"/>
      <c r="E87" s="29"/>
      <c r="F87" s="29"/>
      <c r="G87" s="29"/>
      <c r="H87" s="29"/>
      <c r="I87" s="29"/>
      <c r="J87" s="118">
        <f>BK87</f>
        <v>0</v>
      </c>
      <c r="K87" s="29"/>
      <c r="L87" s="30"/>
      <c r="M87" s="57"/>
      <c r="N87" s="48"/>
      <c r="O87" s="58"/>
      <c r="P87" s="119">
        <f>P88</f>
        <v>2163.1186120000002</v>
      </c>
      <c r="Q87" s="58"/>
      <c r="R87" s="119">
        <f>R88</f>
        <v>538.22728864999999</v>
      </c>
      <c r="S87" s="58"/>
      <c r="T87" s="120">
        <f>T88</f>
        <v>124.29600000000001</v>
      </c>
      <c r="U87" s="29"/>
      <c r="V87" s="29"/>
      <c r="W87" s="29"/>
      <c r="X87" s="29"/>
      <c r="Y87" s="29"/>
      <c r="Z87" s="29"/>
      <c r="AA87" s="29"/>
      <c r="AB87" s="29"/>
      <c r="AC87" s="29"/>
      <c r="AD87" s="29"/>
      <c r="AE87" s="29"/>
      <c r="AT87" s="17" t="s">
        <v>68</v>
      </c>
      <c r="AU87" s="17" t="s">
        <v>92</v>
      </c>
      <c r="BK87" s="121">
        <f>BK88</f>
        <v>0</v>
      </c>
    </row>
    <row r="88" spans="1:65" s="12" customFormat="1" ht="25.9" customHeight="1">
      <c r="B88" s="122"/>
      <c r="D88" s="123" t="s">
        <v>68</v>
      </c>
      <c r="E88" s="124" t="s">
        <v>117</v>
      </c>
      <c r="F88" s="124" t="s">
        <v>118</v>
      </c>
      <c r="J88" s="125">
        <f>BK88</f>
        <v>0</v>
      </c>
      <c r="L88" s="122"/>
      <c r="M88" s="126"/>
      <c r="N88" s="127"/>
      <c r="O88" s="127"/>
      <c r="P88" s="128">
        <f>P89+P125+P140+P155+P158+P165+P172</f>
        <v>2163.1186120000002</v>
      </c>
      <c r="Q88" s="127"/>
      <c r="R88" s="128">
        <f>R89+R125+R140+R155+R158+R165+R172</f>
        <v>538.22728864999999</v>
      </c>
      <c r="S88" s="127"/>
      <c r="T88" s="129">
        <f>T89+T125+T140+T155+T158+T165+T172</f>
        <v>124.29600000000001</v>
      </c>
      <c r="AR88" s="123" t="s">
        <v>77</v>
      </c>
      <c r="AT88" s="130" t="s">
        <v>68</v>
      </c>
      <c r="AU88" s="130" t="s">
        <v>69</v>
      </c>
      <c r="AY88" s="123" t="s">
        <v>119</v>
      </c>
      <c r="BK88" s="131">
        <f>BK89+BK125+BK140+BK155+BK158+BK165+BK172</f>
        <v>0</v>
      </c>
    </row>
    <row r="89" spans="1:65" s="12" customFormat="1" ht="22.9" customHeight="1">
      <c r="B89" s="122"/>
      <c r="D89" s="123" t="s">
        <v>68</v>
      </c>
      <c r="E89" s="132" t="s">
        <v>77</v>
      </c>
      <c r="F89" s="132" t="s">
        <v>120</v>
      </c>
      <c r="J89" s="133">
        <f>BK89</f>
        <v>0</v>
      </c>
      <c r="L89" s="122"/>
      <c r="M89" s="126"/>
      <c r="N89" s="127"/>
      <c r="O89" s="127"/>
      <c r="P89" s="128">
        <f>SUM(P90:P124)</f>
        <v>325.76035999999999</v>
      </c>
      <c r="Q89" s="127"/>
      <c r="R89" s="128">
        <f>SUM(R90:R124)</f>
        <v>0.01</v>
      </c>
      <c r="S89" s="127"/>
      <c r="T89" s="129">
        <f>SUM(T90:T124)</f>
        <v>0</v>
      </c>
      <c r="AR89" s="123" t="s">
        <v>77</v>
      </c>
      <c r="AT89" s="130" t="s">
        <v>68</v>
      </c>
      <c r="AU89" s="130" t="s">
        <v>77</v>
      </c>
      <c r="AY89" s="123" t="s">
        <v>119</v>
      </c>
      <c r="BK89" s="131">
        <f>SUM(BK90:BK124)</f>
        <v>0</v>
      </c>
    </row>
    <row r="90" spans="1:65" s="2" customFormat="1" ht="24" customHeight="1">
      <c r="A90" s="29"/>
      <c r="B90" s="134"/>
      <c r="C90" s="135" t="s">
        <v>77</v>
      </c>
      <c r="D90" s="135" t="s">
        <v>121</v>
      </c>
      <c r="E90" s="136" t="s">
        <v>136</v>
      </c>
      <c r="F90" s="137" t="s">
        <v>137</v>
      </c>
      <c r="G90" s="138" t="s">
        <v>138</v>
      </c>
      <c r="H90" s="139">
        <v>40</v>
      </c>
      <c r="I90" s="140">
        <v>0</v>
      </c>
      <c r="J90" s="140">
        <f>ROUND(I90*H90,2)</f>
        <v>0</v>
      </c>
      <c r="K90" s="137" t="s">
        <v>125</v>
      </c>
      <c r="L90" s="30"/>
      <c r="M90" s="141" t="s">
        <v>3</v>
      </c>
      <c r="N90" s="142" t="s">
        <v>40</v>
      </c>
      <c r="O90" s="143">
        <v>0.2</v>
      </c>
      <c r="P90" s="143">
        <f>O90*H90</f>
        <v>8</v>
      </c>
      <c r="Q90" s="143">
        <v>0</v>
      </c>
      <c r="R90" s="143">
        <f>Q90*H90</f>
        <v>0</v>
      </c>
      <c r="S90" s="143">
        <v>0</v>
      </c>
      <c r="T90" s="144">
        <f>S90*H90</f>
        <v>0</v>
      </c>
      <c r="U90" s="29"/>
      <c r="V90" s="29"/>
      <c r="W90" s="29"/>
      <c r="X90" s="29"/>
      <c r="Y90" s="29"/>
      <c r="Z90" s="29"/>
      <c r="AA90" s="29"/>
      <c r="AB90" s="29"/>
      <c r="AC90" s="29"/>
      <c r="AD90" s="29"/>
      <c r="AE90" s="29"/>
      <c r="AR90" s="145" t="s">
        <v>126</v>
      </c>
      <c r="AT90" s="145" t="s">
        <v>121</v>
      </c>
      <c r="AU90" s="145" t="s">
        <v>79</v>
      </c>
      <c r="AY90" s="17" t="s">
        <v>119</v>
      </c>
      <c r="BE90" s="146">
        <f>IF(N90="základní",J90,0)</f>
        <v>0</v>
      </c>
      <c r="BF90" s="146">
        <f>IF(N90="snížená",J90,0)</f>
        <v>0</v>
      </c>
      <c r="BG90" s="146">
        <f>IF(N90="zákl. přenesená",J90,0)</f>
        <v>0</v>
      </c>
      <c r="BH90" s="146">
        <f>IF(N90="sníž. přenesená",J90,0)</f>
        <v>0</v>
      </c>
      <c r="BI90" s="146">
        <f>IF(N90="nulová",J90,0)</f>
        <v>0</v>
      </c>
      <c r="BJ90" s="17" t="s">
        <v>77</v>
      </c>
      <c r="BK90" s="146">
        <f>ROUND(I90*H90,2)</f>
        <v>0</v>
      </c>
      <c r="BL90" s="17" t="s">
        <v>126</v>
      </c>
      <c r="BM90" s="145" t="s">
        <v>406</v>
      </c>
    </row>
    <row r="91" spans="1:65" s="2" customFormat="1" ht="321.75">
      <c r="A91" s="29"/>
      <c r="B91" s="30"/>
      <c r="C91" s="29"/>
      <c r="D91" s="147" t="s">
        <v>128</v>
      </c>
      <c r="E91" s="29"/>
      <c r="F91" s="148" t="s">
        <v>140</v>
      </c>
      <c r="G91" s="29"/>
      <c r="H91" s="29"/>
      <c r="I91" s="29"/>
      <c r="J91" s="29"/>
      <c r="K91" s="29"/>
      <c r="L91" s="30"/>
      <c r="M91" s="149"/>
      <c r="N91" s="150"/>
      <c r="O91" s="50"/>
      <c r="P91" s="50"/>
      <c r="Q91" s="50"/>
      <c r="R91" s="50"/>
      <c r="S91" s="50"/>
      <c r="T91" s="51"/>
      <c r="U91" s="29"/>
      <c r="V91" s="29"/>
      <c r="W91" s="29"/>
      <c r="X91" s="29"/>
      <c r="Y91" s="29"/>
      <c r="Z91" s="29"/>
      <c r="AA91" s="29"/>
      <c r="AB91" s="29"/>
      <c r="AC91" s="29"/>
      <c r="AD91" s="29"/>
      <c r="AE91" s="29"/>
      <c r="AT91" s="17" t="s">
        <v>128</v>
      </c>
      <c r="AU91" s="17" t="s">
        <v>79</v>
      </c>
    </row>
    <row r="92" spans="1:65" s="13" customFormat="1">
      <c r="B92" s="151"/>
      <c r="D92" s="147" t="s">
        <v>130</v>
      </c>
      <c r="E92" s="152" t="s">
        <v>3</v>
      </c>
      <c r="F92" s="153" t="s">
        <v>141</v>
      </c>
      <c r="H92" s="154">
        <v>40</v>
      </c>
      <c r="L92" s="151"/>
      <c r="M92" s="155"/>
      <c r="N92" s="156"/>
      <c r="O92" s="156"/>
      <c r="P92" s="156"/>
      <c r="Q92" s="156"/>
      <c r="R92" s="156"/>
      <c r="S92" s="156"/>
      <c r="T92" s="157"/>
      <c r="AT92" s="152" t="s">
        <v>130</v>
      </c>
      <c r="AU92" s="152" t="s">
        <v>79</v>
      </c>
      <c r="AV92" s="13" t="s">
        <v>79</v>
      </c>
      <c r="AW92" s="13" t="s">
        <v>31</v>
      </c>
      <c r="AX92" s="13" t="s">
        <v>77</v>
      </c>
      <c r="AY92" s="152" t="s">
        <v>119</v>
      </c>
    </row>
    <row r="93" spans="1:65" s="2" customFormat="1" ht="48" customHeight="1">
      <c r="A93" s="29"/>
      <c r="B93" s="134"/>
      <c r="C93" s="135" t="s">
        <v>79</v>
      </c>
      <c r="D93" s="135" t="s">
        <v>121</v>
      </c>
      <c r="E93" s="136" t="s">
        <v>156</v>
      </c>
      <c r="F93" s="137" t="s">
        <v>157</v>
      </c>
      <c r="G93" s="138" t="s">
        <v>151</v>
      </c>
      <c r="H93" s="139">
        <v>40</v>
      </c>
      <c r="I93" s="140">
        <v>0</v>
      </c>
      <c r="J93" s="140">
        <f>ROUND(I93*H93,2)</f>
        <v>0</v>
      </c>
      <c r="K93" s="137" t="s">
        <v>125</v>
      </c>
      <c r="L93" s="30"/>
      <c r="M93" s="141" t="s">
        <v>3</v>
      </c>
      <c r="N93" s="142" t="s">
        <v>40</v>
      </c>
      <c r="O93" s="143">
        <v>9.7000000000000003E-2</v>
      </c>
      <c r="P93" s="143">
        <f>O93*H93</f>
        <v>3.88</v>
      </c>
      <c r="Q93" s="143">
        <v>0</v>
      </c>
      <c r="R93" s="143">
        <f>Q93*H93</f>
        <v>0</v>
      </c>
      <c r="S93" s="143">
        <v>0</v>
      </c>
      <c r="T93" s="144">
        <f>S93*H93</f>
        <v>0</v>
      </c>
      <c r="U93" s="29"/>
      <c r="V93" s="29"/>
      <c r="W93" s="29"/>
      <c r="X93" s="29"/>
      <c r="Y93" s="29"/>
      <c r="Z93" s="29"/>
      <c r="AA93" s="29"/>
      <c r="AB93" s="29"/>
      <c r="AC93" s="29"/>
      <c r="AD93" s="29"/>
      <c r="AE93" s="29"/>
      <c r="AR93" s="145" t="s">
        <v>126</v>
      </c>
      <c r="AT93" s="145" t="s">
        <v>121</v>
      </c>
      <c r="AU93" s="145" t="s">
        <v>79</v>
      </c>
      <c r="AY93" s="17" t="s">
        <v>119</v>
      </c>
      <c r="BE93" s="146">
        <f>IF(N93="základní",J93,0)</f>
        <v>0</v>
      </c>
      <c r="BF93" s="146">
        <f>IF(N93="snížená",J93,0)</f>
        <v>0</v>
      </c>
      <c r="BG93" s="146">
        <f>IF(N93="zákl. přenesená",J93,0)</f>
        <v>0</v>
      </c>
      <c r="BH93" s="146">
        <f>IF(N93="sníž. přenesená",J93,0)</f>
        <v>0</v>
      </c>
      <c r="BI93" s="146">
        <f>IF(N93="nulová",J93,0)</f>
        <v>0</v>
      </c>
      <c r="BJ93" s="17" t="s">
        <v>77</v>
      </c>
      <c r="BK93" s="146">
        <f>ROUND(I93*H93,2)</f>
        <v>0</v>
      </c>
      <c r="BL93" s="17" t="s">
        <v>126</v>
      </c>
      <c r="BM93" s="145" t="s">
        <v>407</v>
      </c>
    </row>
    <row r="94" spans="1:65" s="2" customFormat="1" ht="273">
      <c r="A94" s="29"/>
      <c r="B94" s="30"/>
      <c r="C94" s="29"/>
      <c r="D94" s="147" t="s">
        <v>128</v>
      </c>
      <c r="E94" s="29"/>
      <c r="F94" s="148" t="s">
        <v>159</v>
      </c>
      <c r="G94" s="29"/>
      <c r="H94" s="29"/>
      <c r="I94" s="29"/>
      <c r="J94" s="29"/>
      <c r="K94" s="29"/>
      <c r="L94" s="30"/>
      <c r="M94" s="149"/>
      <c r="N94" s="150"/>
      <c r="O94" s="50"/>
      <c r="P94" s="50"/>
      <c r="Q94" s="50"/>
      <c r="R94" s="50"/>
      <c r="S94" s="50"/>
      <c r="T94" s="51"/>
      <c r="U94" s="29"/>
      <c r="V94" s="29"/>
      <c r="W94" s="29"/>
      <c r="X94" s="29"/>
      <c r="Y94" s="29"/>
      <c r="Z94" s="29"/>
      <c r="AA94" s="29"/>
      <c r="AB94" s="29"/>
      <c r="AC94" s="29"/>
      <c r="AD94" s="29"/>
      <c r="AE94" s="29"/>
      <c r="AT94" s="17" t="s">
        <v>128</v>
      </c>
      <c r="AU94" s="17" t="s">
        <v>79</v>
      </c>
    </row>
    <row r="95" spans="1:65" s="13" customFormat="1">
      <c r="B95" s="151"/>
      <c r="D95" s="147" t="s">
        <v>130</v>
      </c>
      <c r="E95" s="152" t="s">
        <v>3</v>
      </c>
      <c r="F95" s="153" t="s">
        <v>408</v>
      </c>
      <c r="H95" s="154">
        <v>40</v>
      </c>
      <c r="L95" s="151"/>
      <c r="M95" s="155"/>
      <c r="N95" s="156"/>
      <c r="O95" s="156"/>
      <c r="P95" s="156"/>
      <c r="Q95" s="156"/>
      <c r="R95" s="156"/>
      <c r="S95" s="156"/>
      <c r="T95" s="157"/>
      <c r="AT95" s="152" t="s">
        <v>130</v>
      </c>
      <c r="AU95" s="152" t="s">
        <v>79</v>
      </c>
      <c r="AV95" s="13" t="s">
        <v>79</v>
      </c>
      <c r="AW95" s="13" t="s">
        <v>31</v>
      </c>
      <c r="AX95" s="13" t="s">
        <v>77</v>
      </c>
      <c r="AY95" s="152" t="s">
        <v>119</v>
      </c>
    </row>
    <row r="96" spans="1:65" s="2" customFormat="1" ht="48" customHeight="1">
      <c r="A96" s="29"/>
      <c r="B96" s="134"/>
      <c r="C96" s="135" t="s">
        <v>135</v>
      </c>
      <c r="D96" s="135" t="s">
        <v>121</v>
      </c>
      <c r="E96" s="136" t="s">
        <v>409</v>
      </c>
      <c r="F96" s="137" t="s">
        <v>410</v>
      </c>
      <c r="G96" s="138" t="s">
        <v>151</v>
      </c>
      <c r="H96" s="139">
        <v>148.5</v>
      </c>
      <c r="I96" s="140">
        <v>0</v>
      </c>
      <c r="J96" s="140">
        <f>ROUND(I96*H96,2)</f>
        <v>0</v>
      </c>
      <c r="K96" s="137" t="s">
        <v>125</v>
      </c>
      <c r="L96" s="30"/>
      <c r="M96" s="141" t="s">
        <v>3</v>
      </c>
      <c r="N96" s="142" t="s">
        <v>40</v>
      </c>
      <c r="O96" s="143">
        <v>0.187</v>
      </c>
      <c r="P96" s="143">
        <f>O96*H96</f>
        <v>27.769500000000001</v>
      </c>
      <c r="Q96" s="143">
        <v>0</v>
      </c>
      <c r="R96" s="143">
        <f>Q96*H96</f>
        <v>0</v>
      </c>
      <c r="S96" s="143">
        <v>0</v>
      </c>
      <c r="T96" s="144">
        <f>S96*H96</f>
        <v>0</v>
      </c>
      <c r="U96" s="29"/>
      <c r="V96" s="29"/>
      <c r="W96" s="29"/>
      <c r="X96" s="29"/>
      <c r="Y96" s="29"/>
      <c r="Z96" s="29"/>
      <c r="AA96" s="29"/>
      <c r="AB96" s="29"/>
      <c r="AC96" s="29"/>
      <c r="AD96" s="29"/>
      <c r="AE96" s="29"/>
      <c r="AR96" s="145" t="s">
        <v>126</v>
      </c>
      <c r="AT96" s="145" t="s">
        <v>121</v>
      </c>
      <c r="AU96" s="145" t="s">
        <v>79</v>
      </c>
      <c r="AY96" s="17" t="s">
        <v>119</v>
      </c>
      <c r="BE96" s="146">
        <f>IF(N96="základní",J96,0)</f>
        <v>0</v>
      </c>
      <c r="BF96" s="146">
        <f>IF(N96="snížená",J96,0)</f>
        <v>0</v>
      </c>
      <c r="BG96" s="146">
        <f>IF(N96="zákl. přenesená",J96,0)</f>
        <v>0</v>
      </c>
      <c r="BH96" s="146">
        <f>IF(N96="sníž. přenesená",J96,0)</f>
        <v>0</v>
      </c>
      <c r="BI96" s="146">
        <f>IF(N96="nulová",J96,0)</f>
        <v>0</v>
      </c>
      <c r="BJ96" s="17" t="s">
        <v>77</v>
      </c>
      <c r="BK96" s="146">
        <f>ROUND(I96*H96,2)</f>
        <v>0</v>
      </c>
      <c r="BL96" s="17" t="s">
        <v>126</v>
      </c>
      <c r="BM96" s="145" t="s">
        <v>411</v>
      </c>
    </row>
    <row r="97" spans="1:65" s="2" customFormat="1" ht="117">
      <c r="A97" s="29"/>
      <c r="B97" s="30"/>
      <c r="C97" s="29"/>
      <c r="D97" s="147" t="s">
        <v>128</v>
      </c>
      <c r="E97" s="29"/>
      <c r="F97" s="148" t="s">
        <v>165</v>
      </c>
      <c r="G97" s="29"/>
      <c r="H97" s="29"/>
      <c r="I97" s="29"/>
      <c r="J97" s="29"/>
      <c r="K97" s="29"/>
      <c r="L97" s="30"/>
      <c r="M97" s="149"/>
      <c r="N97" s="150"/>
      <c r="O97" s="50"/>
      <c r="P97" s="50"/>
      <c r="Q97" s="50"/>
      <c r="R97" s="50"/>
      <c r="S97" s="50"/>
      <c r="T97" s="51"/>
      <c r="U97" s="29"/>
      <c r="V97" s="29"/>
      <c r="W97" s="29"/>
      <c r="X97" s="29"/>
      <c r="Y97" s="29"/>
      <c r="Z97" s="29"/>
      <c r="AA97" s="29"/>
      <c r="AB97" s="29"/>
      <c r="AC97" s="29"/>
      <c r="AD97" s="29"/>
      <c r="AE97" s="29"/>
      <c r="AT97" s="17" t="s">
        <v>128</v>
      </c>
      <c r="AU97" s="17" t="s">
        <v>79</v>
      </c>
    </row>
    <row r="98" spans="1:65" s="13" customFormat="1">
      <c r="B98" s="151"/>
      <c r="D98" s="147" t="s">
        <v>130</v>
      </c>
      <c r="E98" s="152" t="s">
        <v>3</v>
      </c>
      <c r="F98" s="153" t="s">
        <v>412</v>
      </c>
      <c r="H98" s="154">
        <v>148.5</v>
      </c>
      <c r="L98" s="151"/>
      <c r="M98" s="155"/>
      <c r="N98" s="156"/>
      <c r="O98" s="156"/>
      <c r="P98" s="156"/>
      <c r="Q98" s="156"/>
      <c r="R98" s="156"/>
      <c r="S98" s="156"/>
      <c r="T98" s="157"/>
      <c r="AT98" s="152" t="s">
        <v>130</v>
      </c>
      <c r="AU98" s="152" t="s">
        <v>79</v>
      </c>
      <c r="AV98" s="13" t="s">
        <v>79</v>
      </c>
      <c r="AW98" s="13" t="s">
        <v>31</v>
      </c>
      <c r="AX98" s="13" t="s">
        <v>77</v>
      </c>
      <c r="AY98" s="152" t="s">
        <v>119</v>
      </c>
    </row>
    <row r="99" spans="1:65" s="2" customFormat="1" ht="48" customHeight="1">
      <c r="A99" s="29"/>
      <c r="B99" s="134"/>
      <c r="C99" s="135" t="s">
        <v>126</v>
      </c>
      <c r="D99" s="135" t="s">
        <v>121</v>
      </c>
      <c r="E99" s="136" t="s">
        <v>168</v>
      </c>
      <c r="F99" s="137" t="s">
        <v>169</v>
      </c>
      <c r="G99" s="138" t="s">
        <v>151</v>
      </c>
      <c r="H99" s="139">
        <v>148.5</v>
      </c>
      <c r="I99" s="140">
        <v>0</v>
      </c>
      <c r="J99" s="140">
        <f>ROUND(I99*H99,2)</f>
        <v>0</v>
      </c>
      <c r="K99" s="137" t="s">
        <v>125</v>
      </c>
      <c r="L99" s="30"/>
      <c r="M99" s="141" t="s">
        <v>3</v>
      </c>
      <c r="N99" s="142" t="s">
        <v>40</v>
      </c>
      <c r="O99" s="143">
        <v>5.8000000000000003E-2</v>
      </c>
      <c r="P99" s="143">
        <f>O99*H99</f>
        <v>8.6130000000000013</v>
      </c>
      <c r="Q99" s="143">
        <v>0</v>
      </c>
      <c r="R99" s="143">
        <f>Q99*H99</f>
        <v>0</v>
      </c>
      <c r="S99" s="143">
        <v>0</v>
      </c>
      <c r="T99" s="144">
        <f>S99*H99</f>
        <v>0</v>
      </c>
      <c r="U99" s="29"/>
      <c r="V99" s="29"/>
      <c r="W99" s="29"/>
      <c r="X99" s="29"/>
      <c r="Y99" s="29"/>
      <c r="Z99" s="29"/>
      <c r="AA99" s="29"/>
      <c r="AB99" s="29"/>
      <c r="AC99" s="29"/>
      <c r="AD99" s="29"/>
      <c r="AE99" s="29"/>
      <c r="AR99" s="145" t="s">
        <v>126</v>
      </c>
      <c r="AT99" s="145" t="s">
        <v>121</v>
      </c>
      <c r="AU99" s="145" t="s">
        <v>79</v>
      </c>
      <c r="AY99" s="17" t="s">
        <v>119</v>
      </c>
      <c r="BE99" s="146">
        <f>IF(N99="základní",J99,0)</f>
        <v>0</v>
      </c>
      <c r="BF99" s="146">
        <f>IF(N99="snížená",J99,0)</f>
        <v>0</v>
      </c>
      <c r="BG99" s="146">
        <f>IF(N99="zákl. přenesená",J99,0)</f>
        <v>0</v>
      </c>
      <c r="BH99" s="146">
        <f>IF(N99="sníž. přenesená",J99,0)</f>
        <v>0</v>
      </c>
      <c r="BI99" s="146">
        <f>IF(N99="nulová",J99,0)</f>
        <v>0</v>
      </c>
      <c r="BJ99" s="17" t="s">
        <v>77</v>
      </c>
      <c r="BK99" s="146">
        <f>ROUND(I99*H99,2)</f>
        <v>0</v>
      </c>
      <c r="BL99" s="17" t="s">
        <v>126</v>
      </c>
      <c r="BM99" s="145" t="s">
        <v>413</v>
      </c>
    </row>
    <row r="100" spans="1:65" s="2" customFormat="1" ht="117">
      <c r="A100" s="29"/>
      <c r="B100" s="30"/>
      <c r="C100" s="29"/>
      <c r="D100" s="147" t="s">
        <v>128</v>
      </c>
      <c r="E100" s="29"/>
      <c r="F100" s="148" t="s">
        <v>165</v>
      </c>
      <c r="G100" s="29"/>
      <c r="H100" s="29"/>
      <c r="I100" s="29"/>
      <c r="J100" s="29"/>
      <c r="K100" s="29"/>
      <c r="L100" s="30"/>
      <c r="M100" s="149"/>
      <c r="N100" s="150"/>
      <c r="O100" s="50"/>
      <c r="P100" s="50"/>
      <c r="Q100" s="50"/>
      <c r="R100" s="50"/>
      <c r="S100" s="50"/>
      <c r="T100" s="51"/>
      <c r="U100" s="29"/>
      <c r="V100" s="29"/>
      <c r="W100" s="29"/>
      <c r="X100" s="29"/>
      <c r="Y100" s="29"/>
      <c r="Z100" s="29"/>
      <c r="AA100" s="29"/>
      <c r="AB100" s="29"/>
      <c r="AC100" s="29"/>
      <c r="AD100" s="29"/>
      <c r="AE100" s="29"/>
      <c r="AT100" s="17" t="s">
        <v>128</v>
      </c>
      <c r="AU100" s="17" t="s">
        <v>79</v>
      </c>
    </row>
    <row r="101" spans="1:65" s="2" customFormat="1" ht="36" customHeight="1">
      <c r="A101" s="29"/>
      <c r="B101" s="134"/>
      <c r="C101" s="135" t="s">
        <v>148</v>
      </c>
      <c r="D101" s="135" t="s">
        <v>121</v>
      </c>
      <c r="E101" s="136" t="s">
        <v>414</v>
      </c>
      <c r="F101" s="137" t="s">
        <v>415</v>
      </c>
      <c r="G101" s="138" t="s">
        <v>151</v>
      </c>
      <c r="H101" s="139">
        <v>111.48</v>
      </c>
      <c r="I101" s="140">
        <v>0</v>
      </c>
      <c r="J101" s="140">
        <f>ROUND(I101*H101,2)</f>
        <v>0</v>
      </c>
      <c r="K101" s="137" t="s">
        <v>125</v>
      </c>
      <c r="L101" s="30"/>
      <c r="M101" s="141" t="s">
        <v>3</v>
      </c>
      <c r="N101" s="142" t="s">
        <v>40</v>
      </c>
      <c r="O101" s="143">
        <v>1.43</v>
      </c>
      <c r="P101" s="143">
        <f>O101*H101</f>
        <v>159.41640000000001</v>
      </c>
      <c r="Q101" s="143">
        <v>0</v>
      </c>
      <c r="R101" s="143">
        <f>Q101*H101</f>
        <v>0</v>
      </c>
      <c r="S101" s="143">
        <v>0</v>
      </c>
      <c r="T101" s="144">
        <f>S101*H101</f>
        <v>0</v>
      </c>
      <c r="U101" s="29"/>
      <c r="V101" s="29"/>
      <c r="W101" s="29"/>
      <c r="X101" s="29"/>
      <c r="Y101" s="29"/>
      <c r="Z101" s="29"/>
      <c r="AA101" s="29"/>
      <c r="AB101" s="29"/>
      <c r="AC101" s="29"/>
      <c r="AD101" s="29"/>
      <c r="AE101" s="29"/>
      <c r="AR101" s="145" t="s">
        <v>126</v>
      </c>
      <c r="AT101" s="145" t="s">
        <v>121</v>
      </c>
      <c r="AU101" s="145" t="s">
        <v>79</v>
      </c>
      <c r="AY101" s="17" t="s">
        <v>119</v>
      </c>
      <c r="BE101" s="146">
        <f>IF(N101="základní",J101,0)</f>
        <v>0</v>
      </c>
      <c r="BF101" s="146">
        <f>IF(N101="snížená",J101,0)</f>
        <v>0</v>
      </c>
      <c r="BG101" s="146">
        <f>IF(N101="zákl. přenesená",J101,0)</f>
        <v>0</v>
      </c>
      <c r="BH101" s="146">
        <f>IF(N101="sníž. přenesená",J101,0)</f>
        <v>0</v>
      </c>
      <c r="BI101" s="146">
        <f>IF(N101="nulová",J101,0)</f>
        <v>0</v>
      </c>
      <c r="BJ101" s="17" t="s">
        <v>77</v>
      </c>
      <c r="BK101" s="146">
        <f>ROUND(I101*H101,2)</f>
        <v>0</v>
      </c>
      <c r="BL101" s="17" t="s">
        <v>126</v>
      </c>
      <c r="BM101" s="145" t="s">
        <v>416</v>
      </c>
    </row>
    <row r="102" spans="1:65" s="2" customFormat="1" ht="243.75">
      <c r="A102" s="29"/>
      <c r="B102" s="30"/>
      <c r="C102" s="29"/>
      <c r="D102" s="147" t="s">
        <v>128</v>
      </c>
      <c r="E102" s="29"/>
      <c r="F102" s="148" t="s">
        <v>417</v>
      </c>
      <c r="G102" s="29"/>
      <c r="H102" s="29"/>
      <c r="I102" s="29"/>
      <c r="J102" s="29"/>
      <c r="K102" s="29"/>
      <c r="L102" s="30"/>
      <c r="M102" s="149"/>
      <c r="N102" s="150"/>
      <c r="O102" s="50"/>
      <c r="P102" s="50"/>
      <c r="Q102" s="50"/>
      <c r="R102" s="50"/>
      <c r="S102" s="50"/>
      <c r="T102" s="51"/>
      <c r="U102" s="29"/>
      <c r="V102" s="29"/>
      <c r="W102" s="29"/>
      <c r="X102" s="29"/>
      <c r="Y102" s="29"/>
      <c r="Z102" s="29"/>
      <c r="AA102" s="29"/>
      <c r="AB102" s="29"/>
      <c r="AC102" s="29"/>
      <c r="AD102" s="29"/>
      <c r="AE102" s="29"/>
      <c r="AT102" s="17" t="s">
        <v>128</v>
      </c>
      <c r="AU102" s="17" t="s">
        <v>79</v>
      </c>
    </row>
    <row r="103" spans="1:65" s="13" customFormat="1">
      <c r="B103" s="151"/>
      <c r="D103" s="147" t="s">
        <v>130</v>
      </c>
      <c r="E103" s="152" t="s">
        <v>3</v>
      </c>
      <c r="F103" s="153" t="s">
        <v>418</v>
      </c>
      <c r="H103" s="154">
        <v>10.08</v>
      </c>
      <c r="L103" s="151"/>
      <c r="M103" s="155"/>
      <c r="N103" s="156"/>
      <c r="O103" s="156"/>
      <c r="P103" s="156"/>
      <c r="Q103" s="156"/>
      <c r="R103" s="156"/>
      <c r="S103" s="156"/>
      <c r="T103" s="157"/>
      <c r="AT103" s="152" t="s">
        <v>130</v>
      </c>
      <c r="AU103" s="152" t="s">
        <v>79</v>
      </c>
      <c r="AV103" s="13" t="s">
        <v>79</v>
      </c>
      <c r="AW103" s="13" t="s">
        <v>31</v>
      </c>
      <c r="AX103" s="13" t="s">
        <v>69</v>
      </c>
      <c r="AY103" s="152" t="s">
        <v>119</v>
      </c>
    </row>
    <row r="104" spans="1:65" s="13" customFormat="1">
      <c r="B104" s="151"/>
      <c r="D104" s="147" t="s">
        <v>130</v>
      </c>
      <c r="E104" s="152" t="s">
        <v>3</v>
      </c>
      <c r="F104" s="153" t="s">
        <v>419</v>
      </c>
      <c r="H104" s="154">
        <v>101.4</v>
      </c>
      <c r="L104" s="151"/>
      <c r="M104" s="155"/>
      <c r="N104" s="156"/>
      <c r="O104" s="156"/>
      <c r="P104" s="156"/>
      <c r="Q104" s="156"/>
      <c r="R104" s="156"/>
      <c r="S104" s="156"/>
      <c r="T104" s="157"/>
      <c r="AT104" s="152" t="s">
        <v>130</v>
      </c>
      <c r="AU104" s="152" t="s">
        <v>79</v>
      </c>
      <c r="AV104" s="13" t="s">
        <v>79</v>
      </c>
      <c r="AW104" s="13" t="s">
        <v>31</v>
      </c>
      <c r="AX104" s="13" t="s">
        <v>69</v>
      </c>
      <c r="AY104" s="152" t="s">
        <v>119</v>
      </c>
    </row>
    <row r="105" spans="1:65" s="14" customFormat="1">
      <c r="B105" s="172"/>
      <c r="D105" s="147" t="s">
        <v>130</v>
      </c>
      <c r="E105" s="173" t="s">
        <v>3</v>
      </c>
      <c r="F105" s="174" t="s">
        <v>420</v>
      </c>
      <c r="H105" s="175">
        <v>111.48</v>
      </c>
      <c r="L105" s="172"/>
      <c r="M105" s="176"/>
      <c r="N105" s="177"/>
      <c r="O105" s="177"/>
      <c r="P105" s="177"/>
      <c r="Q105" s="177"/>
      <c r="R105" s="177"/>
      <c r="S105" s="177"/>
      <c r="T105" s="178"/>
      <c r="AT105" s="173" t="s">
        <v>130</v>
      </c>
      <c r="AU105" s="173" t="s">
        <v>79</v>
      </c>
      <c r="AV105" s="14" t="s">
        <v>126</v>
      </c>
      <c r="AW105" s="14" t="s">
        <v>31</v>
      </c>
      <c r="AX105" s="14" t="s">
        <v>77</v>
      </c>
      <c r="AY105" s="173" t="s">
        <v>119</v>
      </c>
    </row>
    <row r="106" spans="1:65" s="2" customFormat="1" ht="48" customHeight="1">
      <c r="A106" s="29"/>
      <c r="B106" s="134"/>
      <c r="C106" s="135" t="s">
        <v>155</v>
      </c>
      <c r="D106" s="135" t="s">
        <v>121</v>
      </c>
      <c r="E106" s="136" t="s">
        <v>421</v>
      </c>
      <c r="F106" s="137" t="s">
        <v>422</v>
      </c>
      <c r="G106" s="138" t="s">
        <v>151</v>
      </c>
      <c r="H106" s="139">
        <v>111.48</v>
      </c>
      <c r="I106" s="140">
        <v>0</v>
      </c>
      <c r="J106" s="140">
        <f>ROUND(I106*H106,2)</f>
        <v>0</v>
      </c>
      <c r="K106" s="137" t="s">
        <v>125</v>
      </c>
      <c r="L106" s="30"/>
      <c r="M106" s="141" t="s">
        <v>3</v>
      </c>
      <c r="N106" s="142" t="s">
        <v>40</v>
      </c>
      <c r="O106" s="143">
        <v>0.1</v>
      </c>
      <c r="P106" s="143">
        <f>O106*H106</f>
        <v>11.148000000000001</v>
      </c>
      <c r="Q106" s="143">
        <v>0</v>
      </c>
      <c r="R106" s="143">
        <f>Q106*H106</f>
        <v>0</v>
      </c>
      <c r="S106" s="143">
        <v>0</v>
      </c>
      <c r="T106" s="144">
        <f>S106*H106</f>
        <v>0</v>
      </c>
      <c r="U106" s="29"/>
      <c r="V106" s="29"/>
      <c r="W106" s="29"/>
      <c r="X106" s="29"/>
      <c r="Y106" s="29"/>
      <c r="Z106" s="29"/>
      <c r="AA106" s="29"/>
      <c r="AB106" s="29"/>
      <c r="AC106" s="29"/>
      <c r="AD106" s="29"/>
      <c r="AE106" s="29"/>
      <c r="AR106" s="145" t="s">
        <v>126</v>
      </c>
      <c r="AT106" s="145" t="s">
        <v>121</v>
      </c>
      <c r="AU106" s="145" t="s">
        <v>79</v>
      </c>
      <c r="AY106" s="17" t="s">
        <v>119</v>
      </c>
      <c r="BE106" s="146">
        <f>IF(N106="základní",J106,0)</f>
        <v>0</v>
      </c>
      <c r="BF106" s="146">
        <f>IF(N106="snížená",J106,0)</f>
        <v>0</v>
      </c>
      <c r="BG106" s="146">
        <f>IF(N106="zákl. přenesená",J106,0)</f>
        <v>0</v>
      </c>
      <c r="BH106" s="146">
        <f>IF(N106="sníž. přenesená",J106,0)</f>
        <v>0</v>
      </c>
      <c r="BI106" s="146">
        <f>IF(N106="nulová",J106,0)</f>
        <v>0</v>
      </c>
      <c r="BJ106" s="17" t="s">
        <v>77</v>
      </c>
      <c r="BK106" s="146">
        <f>ROUND(I106*H106,2)</f>
        <v>0</v>
      </c>
      <c r="BL106" s="17" t="s">
        <v>126</v>
      </c>
      <c r="BM106" s="145" t="s">
        <v>423</v>
      </c>
    </row>
    <row r="107" spans="1:65" s="2" customFormat="1" ht="243.75">
      <c r="A107" s="29"/>
      <c r="B107" s="30"/>
      <c r="C107" s="29"/>
      <c r="D107" s="147" t="s">
        <v>128</v>
      </c>
      <c r="E107" s="29"/>
      <c r="F107" s="148" t="s">
        <v>417</v>
      </c>
      <c r="G107" s="29"/>
      <c r="H107" s="29"/>
      <c r="I107" s="29"/>
      <c r="J107" s="29"/>
      <c r="K107" s="29"/>
      <c r="L107" s="30"/>
      <c r="M107" s="149"/>
      <c r="N107" s="150"/>
      <c r="O107" s="50"/>
      <c r="P107" s="50"/>
      <c r="Q107" s="50"/>
      <c r="R107" s="50"/>
      <c r="S107" s="50"/>
      <c r="T107" s="51"/>
      <c r="U107" s="29"/>
      <c r="V107" s="29"/>
      <c r="W107" s="29"/>
      <c r="X107" s="29"/>
      <c r="Y107" s="29"/>
      <c r="Z107" s="29"/>
      <c r="AA107" s="29"/>
      <c r="AB107" s="29"/>
      <c r="AC107" s="29"/>
      <c r="AD107" s="29"/>
      <c r="AE107" s="29"/>
      <c r="AT107" s="17" t="s">
        <v>128</v>
      </c>
      <c r="AU107" s="17" t="s">
        <v>79</v>
      </c>
    </row>
    <row r="108" spans="1:65" s="2" customFormat="1" ht="48" customHeight="1">
      <c r="A108" s="29"/>
      <c r="B108" s="134"/>
      <c r="C108" s="135" t="s">
        <v>161</v>
      </c>
      <c r="D108" s="135" t="s">
        <v>121</v>
      </c>
      <c r="E108" s="136" t="s">
        <v>182</v>
      </c>
      <c r="F108" s="137" t="s">
        <v>183</v>
      </c>
      <c r="G108" s="138" t="s">
        <v>151</v>
      </c>
      <c r="H108" s="139">
        <v>259.98</v>
      </c>
      <c r="I108" s="140">
        <v>0</v>
      </c>
      <c r="J108" s="140">
        <f>ROUND(I108*H108,2)</f>
        <v>0</v>
      </c>
      <c r="K108" s="137" t="s">
        <v>125</v>
      </c>
      <c r="L108" s="30"/>
      <c r="M108" s="141" t="s">
        <v>3</v>
      </c>
      <c r="N108" s="142" t="s">
        <v>40</v>
      </c>
      <c r="O108" s="143">
        <v>7.6999999999999999E-2</v>
      </c>
      <c r="P108" s="143">
        <f>O108*H108</f>
        <v>20.018460000000001</v>
      </c>
      <c r="Q108" s="143">
        <v>0</v>
      </c>
      <c r="R108" s="143">
        <f>Q108*H108</f>
        <v>0</v>
      </c>
      <c r="S108" s="143">
        <v>0</v>
      </c>
      <c r="T108" s="144">
        <f>S108*H108</f>
        <v>0</v>
      </c>
      <c r="U108" s="29"/>
      <c r="V108" s="29"/>
      <c r="W108" s="29"/>
      <c r="X108" s="29"/>
      <c r="Y108" s="29"/>
      <c r="Z108" s="29"/>
      <c r="AA108" s="29"/>
      <c r="AB108" s="29"/>
      <c r="AC108" s="29"/>
      <c r="AD108" s="29"/>
      <c r="AE108" s="29"/>
      <c r="AR108" s="145" t="s">
        <v>126</v>
      </c>
      <c r="AT108" s="145" t="s">
        <v>121</v>
      </c>
      <c r="AU108" s="145" t="s">
        <v>79</v>
      </c>
      <c r="AY108" s="17" t="s">
        <v>119</v>
      </c>
      <c r="BE108" s="146">
        <f>IF(N108="základní",J108,0)</f>
        <v>0</v>
      </c>
      <c r="BF108" s="146">
        <f>IF(N108="snížená",J108,0)</f>
        <v>0</v>
      </c>
      <c r="BG108" s="146">
        <f>IF(N108="zákl. přenesená",J108,0)</f>
        <v>0</v>
      </c>
      <c r="BH108" s="146">
        <f>IF(N108="sníž. přenesená",J108,0)</f>
        <v>0</v>
      </c>
      <c r="BI108" s="146">
        <f>IF(N108="nulová",J108,0)</f>
        <v>0</v>
      </c>
      <c r="BJ108" s="17" t="s">
        <v>77</v>
      </c>
      <c r="BK108" s="146">
        <f>ROUND(I108*H108,2)</f>
        <v>0</v>
      </c>
      <c r="BL108" s="17" t="s">
        <v>126</v>
      </c>
      <c r="BM108" s="145" t="s">
        <v>424</v>
      </c>
    </row>
    <row r="109" spans="1:65" s="2" customFormat="1" ht="107.25">
      <c r="A109" s="29"/>
      <c r="B109" s="30"/>
      <c r="C109" s="29"/>
      <c r="D109" s="147" t="s">
        <v>128</v>
      </c>
      <c r="E109" s="29"/>
      <c r="F109" s="148" t="s">
        <v>185</v>
      </c>
      <c r="G109" s="29"/>
      <c r="H109" s="29"/>
      <c r="I109" s="29"/>
      <c r="J109" s="29"/>
      <c r="K109" s="29"/>
      <c r="L109" s="30"/>
      <c r="M109" s="149"/>
      <c r="N109" s="150"/>
      <c r="O109" s="50"/>
      <c r="P109" s="50"/>
      <c r="Q109" s="50"/>
      <c r="R109" s="50"/>
      <c r="S109" s="50"/>
      <c r="T109" s="51"/>
      <c r="U109" s="29"/>
      <c r="V109" s="29"/>
      <c r="W109" s="29"/>
      <c r="X109" s="29"/>
      <c r="Y109" s="29"/>
      <c r="Z109" s="29"/>
      <c r="AA109" s="29"/>
      <c r="AB109" s="29"/>
      <c r="AC109" s="29"/>
      <c r="AD109" s="29"/>
      <c r="AE109" s="29"/>
      <c r="AT109" s="17" t="s">
        <v>128</v>
      </c>
      <c r="AU109" s="17" t="s">
        <v>79</v>
      </c>
    </row>
    <row r="110" spans="1:65" s="13" customFormat="1">
      <c r="B110" s="151"/>
      <c r="D110" s="147" t="s">
        <v>130</v>
      </c>
      <c r="E110" s="152" t="s">
        <v>3</v>
      </c>
      <c r="F110" s="153" t="s">
        <v>425</v>
      </c>
      <c r="H110" s="154">
        <v>259.98</v>
      </c>
      <c r="L110" s="151"/>
      <c r="M110" s="155"/>
      <c r="N110" s="156"/>
      <c r="O110" s="156"/>
      <c r="P110" s="156"/>
      <c r="Q110" s="156"/>
      <c r="R110" s="156"/>
      <c r="S110" s="156"/>
      <c r="T110" s="157"/>
      <c r="AT110" s="152" t="s">
        <v>130</v>
      </c>
      <c r="AU110" s="152" t="s">
        <v>79</v>
      </c>
      <c r="AV110" s="13" t="s">
        <v>79</v>
      </c>
      <c r="AW110" s="13" t="s">
        <v>31</v>
      </c>
      <c r="AX110" s="13" t="s">
        <v>77</v>
      </c>
      <c r="AY110" s="152" t="s">
        <v>119</v>
      </c>
    </row>
    <row r="111" spans="1:65" s="2" customFormat="1" ht="36" customHeight="1">
      <c r="A111" s="29"/>
      <c r="B111" s="134"/>
      <c r="C111" s="135" t="s">
        <v>167</v>
      </c>
      <c r="D111" s="135" t="s">
        <v>121</v>
      </c>
      <c r="E111" s="136" t="s">
        <v>188</v>
      </c>
      <c r="F111" s="137" t="s">
        <v>189</v>
      </c>
      <c r="G111" s="138" t="s">
        <v>124</v>
      </c>
      <c r="H111" s="139">
        <v>400</v>
      </c>
      <c r="I111" s="140">
        <v>0</v>
      </c>
      <c r="J111" s="140">
        <f>ROUND(I111*H111,2)</f>
        <v>0</v>
      </c>
      <c r="K111" s="137" t="s">
        <v>125</v>
      </c>
      <c r="L111" s="30"/>
      <c r="M111" s="141" t="s">
        <v>3</v>
      </c>
      <c r="N111" s="142" t="s">
        <v>40</v>
      </c>
      <c r="O111" s="143">
        <v>1.2E-2</v>
      </c>
      <c r="P111" s="143">
        <f>O111*H111</f>
        <v>4.8</v>
      </c>
      <c r="Q111" s="143">
        <v>0</v>
      </c>
      <c r="R111" s="143">
        <f>Q111*H111</f>
        <v>0</v>
      </c>
      <c r="S111" s="143">
        <v>0</v>
      </c>
      <c r="T111" s="144">
        <f>S111*H111</f>
        <v>0</v>
      </c>
      <c r="U111" s="29"/>
      <c r="V111" s="29"/>
      <c r="W111" s="29"/>
      <c r="X111" s="29"/>
      <c r="Y111" s="29"/>
      <c r="Z111" s="29"/>
      <c r="AA111" s="29"/>
      <c r="AB111" s="29"/>
      <c r="AC111" s="29"/>
      <c r="AD111" s="29"/>
      <c r="AE111" s="29"/>
      <c r="AR111" s="145" t="s">
        <v>126</v>
      </c>
      <c r="AT111" s="145" t="s">
        <v>121</v>
      </c>
      <c r="AU111" s="145" t="s">
        <v>79</v>
      </c>
      <c r="AY111" s="17" t="s">
        <v>119</v>
      </c>
      <c r="BE111" s="146">
        <f>IF(N111="základní",J111,0)</f>
        <v>0</v>
      </c>
      <c r="BF111" s="146">
        <f>IF(N111="snížená",J111,0)</f>
        <v>0</v>
      </c>
      <c r="BG111" s="146">
        <f>IF(N111="zákl. přenesená",J111,0)</f>
        <v>0</v>
      </c>
      <c r="BH111" s="146">
        <f>IF(N111="sníž. přenesená",J111,0)</f>
        <v>0</v>
      </c>
      <c r="BI111" s="146">
        <f>IF(N111="nulová",J111,0)</f>
        <v>0</v>
      </c>
      <c r="BJ111" s="17" t="s">
        <v>77</v>
      </c>
      <c r="BK111" s="146">
        <f>ROUND(I111*H111,2)</f>
        <v>0</v>
      </c>
      <c r="BL111" s="17" t="s">
        <v>126</v>
      </c>
      <c r="BM111" s="145" t="s">
        <v>426</v>
      </c>
    </row>
    <row r="112" spans="1:65" s="2" customFormat="1" ht="156">
      <c r="A112" s="29"/>
      <c r="B112" s="30"/>
      <c r="C112" s="29"/>
      <c r="D112" s="147" t="s">
        <v>128</v>
      </c>
      <c r="E112" s="29"/>
      <c r="F112" s="148" t="s">
        <v>191</v>
      </c>
      <c r="G112" s="29"/>
      <c r="H112" s="29"/>
      <c r="I112" s="29"/>
      <c r="J112" s="29"/>
      <c r="K112" s="29"/>
      <c r="L112" s="30"/>
      <c r="M112" s="149"/>
      <c r="N112" s="150"/>
      <c r="O112" s="50"/>
      <c r="P112" s="50"/>
      <c r="Q112" s="50"/>
      <c r="R112" s="50"/>
      <c r="S112" s="50"/>
      <c r="T112" s="51"/>
      <c r="U112" s="29"/>
      <c r="V112" s="29"/>
      <c r="W112" s="29"/>
      <c r="X112" s="29"/>
      <c r="Y112" s="29"/>
      <c r="Z112" s="29"/>
      <c r="AA112" s="29"/>
      <c r="AB112" s="29"/>
      <c r="AC112" s="29"/>
      <c r="AD112" s="29"/>
      <c r="AE112" s="29"/>
      <c r="AT112" s="17" t="s">
        <v>128</v>
      </c>
      <c r="AU112" s="17" t="s">
        <v>79</v>
      </c>
    </row>
    <row r="113" spans="1:65" s="13" customFormat="1">
      <c r="B113" s="151"/>
      <c r="D113" s="147" t="s">
        <v>130</v>
      </c>
      <c r="E113" s="152" t="s">
        <v>3</v>
      </c>
      <c r="F113" s="153" t="s">
        <v>427</v>
      </c>
      <c r="H113" s="154">
        <v>400</v>
      </c>
      <c r="L113" s="151"/>
      <c r="M113" s="155"/>
      <c r="N113" s="156"/>
      <c r="O113" s="156"/>
      <c r="P113" s="156"/>
      <c r="Q113" s="156"/>
      <c r="R113" s="156"/>
      <c r="S113" s="156"/>
      <c r="T113" s="157"/>
      <c r="AT113" s="152" t="s">
        <v>130</v>
      </c>
      <c r="AU113" s="152" t="s">
        <v>79</v>
      </c>
      <c r="AV113" s="13" t="s">
        <v>79</v>
      </c>
      <c r="AW113" s="13" t="s">
        <v>31</v>
      </c>
      <c r="AX113" s="13" t="s">
        <v>77</v>
      </c>
      <c r="AY113" s="152" t="s">
        <v>119</v>
      </c>
    </row>
    <row r="114" spans="1:65" s="2" customFormat="1" ht="16.5" customHeight="1">
      <c r="A114" s="29"/>
      <c r="B114" s="134"/>
      <c r="C114" s="159" t="s">
        <v>171</v>
      </c>
      <c r="D114" s="159" t="s">
        <v>194</v>
      </c>
      <c r="E114" s="160" t="s">
        <v>195</v>
      </c>
      <c r="F114" s="161" t="s">
        <v>196</v>
      </c>
      <c r="G114" s="162" t="s">
        <v>197</v>
      </c>
      <c r="H114" s="163">
        <v>10</v>
      </c>
      <c r="I114" s="164">
        <v>0</v>
      </c>
      <c r="J114" s="164">
        <f>ROUND(I114*H114,2)</f>
        <v>0</v>
      </c>
      <c r="K114" s="161" t="s">
        <v>125</v>
      </c>
      <c r="L114" s="165"/>
      <c r="M114" s="166" t="s">
        <v>3</v>
      </c>
      <c r="N114" s="167" t="s">
        <v>40</v>
      </c>
      <c r="O114" s="143">
        <v>0</v>
      </c>
      <c r="P114" s="143">
        <f>O114*H114</f>
        <v>0</v>
      </c>
      <c r="Q114" s="143">
        <v>1E-3</v>
      </c>
      <c r="R114" s="143">
        <f>Q114*H114</f>
        <v>0.01</v>
      </c>
      <c r="S114" s="143">
        <v>0</v>
      </c>
      <c r="T114" s="144">
        <f>S114*H114</f>
        <v>0</v>
      </c>
      <c r="U114" s="29"/>
      <c r="V114" s="29"/>
      <c r="W114" s="29"/>
      <c r="X114" s="29"/>
      <c r="Y114" s="29"/>
      <c r="Z114" s="29"/>
      <c r="AA114" s="29"/>
      <c r="AB114" s="29"/>
      <c r="AC114" s="29"/>
      <c r="AD114" s="29"/>
      <c r="AE114" s="29"/>
      <c r="AR114" s="145" t="s">
        <v>167</v>
      </c>
      <c r="AT114" s="145" t="s">
        <v>194</v>
      </c>
      <c r="AU114" s="145" t="s">
        <v>79</v>
      </c>
      <c r="AY114" s="17" t="s">
        <v>119</v>
      </c>
      <c r="BE114" s="146">
        <f>IF(N114="základní",J114,0)</f>
        <v>0</v>
      </c>
      <c r="BF114" s="146">
        <f>IF(N114="snížená",J114,0)</f>
        <v>0</v>
      </c>
      <c r="BG114" s="146">
        <f>IF(N114="zákl. přenesená",J114,0)</f>
        <v>0</v>
      </c>
      <c r="BH114" s="146">
        <f>IF(N114="sníž. přenesená",J114,0)</f>
        <v>0</v>
      </c>
      <c r="BI114" s="146">
        <f>IF(N114="nulová",J114,0)</f>
        <v>0</v>
      </c>
      <c r="BJ114" s="17" t="s">
        <v>77</v>
      </c>
      <c r="BK114" s="146">
        <f>ROUND(I114*H114,2)</f>
        <v>0</v>
      </c>
      <c r="BL114" s="17" t="s">
        <v>126</v>
      </c>
      <c r="BM114" s="145" t="s">
        <v>428</v>
      </c>
    </row>
    <row r="115" spans="1:65" s="13" customFormat="1">
      <c r="B115" s="151"/>
      <c r="D115" s="147" t="s">
        <v>130</v>
      </c>
      <c r="F115" s="153" t="s">
        <v>429</v>
      </c>
      <c r="H115" s="154">
        <v>10</v>
      </c>
      <c r="L115" s="151"/>
      <c r="M115" s="155"/>
      <c r="N115" s="156"/>
      <c r="O115" s="156"/>
      <c r="P115" s="156"/>
      <c r="Q115" s="156"/>
      <c r="R115" s="156"/>
      <c r="S115" s="156"/>
      <c r="T115" s="157"/>
      <c r="AT115" s="152" t="s">
        <v>130</v>
      </c>
      <c r="AU115" s="152" t="s">
        <v>79</v>
      </c>
      <c r="AV115" s="13" t="s">
        <v>79</v>
      </c>
      <c r="AW115" s="13" t="s">
        <v>4</v>
      </c>
      <c r="AX115" s="13" t="s">
        <v>77</v>
      </c>
      <c r="AY115" s="152" t="s">
        <v>119</v>
      </c>
    </row>
    <row r="116" spans="1:65" s="2" customFormat="1" ht="36" customHeight="1">
      <c r="A116" s="29"/>
      <c r="B116" s="134"/>
      <c r="C116" s="135" t="s">
        <v>177</v>
      </c>
      <c r="D116" s="135" t="s">
        <v>121</v>
      </c>
      <c r="E116" s="136" t="s">
        <v>430</v>
      </c>
      <c r="F116" s="137" t="s">
        <v>431</v>
      </c>
      <c r="G116" s="138" t="s">
        <v>124</v>
      </c>
      <c r="H116" s="139">
        <v>249</v>
      </c>
      <c r="I116" s="140">
        <v>0</v>
      </c>
      <c r="J116" s="140">
        <f>ROUND(I116*H116,2)</f>
        <v>0</v>
      </c>
      <c r="K116" s="137" t="s">
        <v>125</v>
      </c>
      <c r="L116" s="30"/>
      <c r="M116" s="141" t="s">
        <v>3</v>
      </c>
      <c r="N116" s="142" t="s">
        <v>40</v>
      </c>
      <c r="O116" s="143">
        <v>0.128</v>
      </c>
      <c r="P116" s="143">
        <f>O116*H116</f>
        <v>31.872</v>
      </c>
      <c r="Q116" s="143">
        <v>0</v>
      </c>
      <c r="R116" s="143">
        <f>Q116*H116</f>
        <v>0</v>
      </c>
      <c r="S116" s="143">
        <v>0</v>
      </c>
      <c r="T116" s="144">
        <f>S116*H116</f>
        <v>0</v>
      </c>
      <c r="U116" s="29"/>
      <c r="V116" s="29"/>
      <c r="W116" s="29"/>
      <c r="X116" s="29"/>
      <c r="Y116" s="29"/>
      <c r="Z116" s="29"/>
      <c r="AA116" s="29"/>
      <c r="AB116" s="29"/>
      <c r="AC116" s="29"/>
      <c r="AD116" s="29"/>
      <c r="AE116" s="29"/>
      <c r="AR116" s="145" t="s">
        <v>126</v>
      </c>
      <c r="AT116" s="145" t="s">
        <v>121</v>
      </c>
      <c r="AU116" s="145" t="s">
        <v>79</v>
      </c>
      <c r="AY116" s="17" t="s">
        <v>119</v>
      </c>
      <c r="BE116" s="146">
        <f>IF(N116="základní",J116,0)</f>
        <v>0</v>
      </c>
      <c r="BF116" s="146">
        <f>IF(N116="snížená",J116,0)</f>
        <v>0</v>
      </c>
      <c r="BG116" s="146">
        <f>IF(N116="zákl. přenesená",J116,0)</f>
        <v>0</v>
      </c>
      <c r="BH116" s="146">
        <f>IF(N116="sníž. přenesená",J116,0)</f>
        <v>0</v>
      </c>
      <c r="BI116" s="146">
        <f>IF(N116="nulová",J116,0)</f>
        <v>0</v>
      </c>
      <c r="BJ116" s="17" t="s">
        <v>77</v>
      </c>
      <c r="BK116" s="146">
        <f>ROUND(I116*H116,2)</f>
        <v>0</v>
      </c>
      <c r="BL116" s="17" t="s">
        <v>126</v>
      </c>
      <c r="BM116" s="145" t="s">
        <v>432</v>
      </c>
    </row>
    <row r="117" spans="1:65" s="2" customFormat="1" ht="146.25">
      <c r="A117" s="29"/>
      <c r="B117" s="30"/>
      <c r="C117" s="29"/>
      <c r="D117" s="147" t="s">
        <v>128</v>
      </c>
      <c r="E117" s="29"/>
      <c r="F117" s="148" t="s">
        <v>433</v>
      </c>
      <c r="G117" s="29"/>
      <c r="H117" s="29"/>
      <c r="I117" s="29"/>
      <c r="J117" s="29"/>
      <c r="K117" s="29"/>
      <c r="L117" s="30"/>
      <c r="M117" s="149"/>
      <c r="N117" s="150"/>
      <c r="O117" s="50"/>
      <c r="P117" s="50"/>
      <c r="Q117" s="50"/>
      <c r="R117" s="50"/>
      <c r="S117" s="50"/>
      <c r="T117" s="51"/>
      <c r="U117" s="29"/>
      <c r="V117" s="29"/>
      <c r="W117" s="29"/>
      <c r="X117" s="29"/>
      <c r="Y117" s="29"/>
      <c r="Z117" s="29"/>
      <c r="AA117" s="29"/>
      <c r="AB117" s="29"/>
      <c r="AC117" s="29"/>
      <c r="AD117" s="29"/>
      <c r="AE117" s="29"/>
      <c r="AT117" s="17" t="s">
        <v>128</v>
      </c>
      <c r="AU117" s="17" t="s">
        <v>79</v>
      </c>
    </row>
    <row r="118" spans="1:65" s="13" customFormat="1">
      <c r="B118" s="151"/>
      <c r="D118" s="147" t="s">
        <v>130</v>
      </c>
      <c r="E118" s="152" t="s">
        <v>3</v>
      </c>
      <c r="F118" s="153" t="s">
        <v>434</v>
      </c>
      <c r="H118" s="154">
        <v>249</v>
      </c>
      <c r="L118" s="151"/>
      <c r="M118" s="155"/>
      <c r="N118" s="156"/>
      <c r="O118" s="156"/>
      <c r="P118" s="156"/>
      <c r="Q118" s="156"/>
      <c r="R118" s="156"/>
      <c r="S118" s="156"/>
      <c r="T118" s="157"/>
      <c r="AT118" s="152" t="s">
        <v>130</v>
      </c>
      <c r="AU118" s="152" t="s">
        <v>79</v>
      </c>
      <c r="AV118" s="13" t="s">
        <v>79</v>
      </c>
      <c r="AW118" s="13" t="s">
        <v>31</v>
      </c>
      <c r="AX118" s="13" t="s">
        <v>77</v>
      </c>
      <c r="AY118" s="152" t="s">
        <v>119</v>
      </c>
    </row>
    <row r="119" spans="1:65" s="2" customFormat="1" ht="36" customHeight="1">
      <c r="A119" s="29"/>
      <c r="B119" s="134"/>
      <c r="C119" s="135" t="s">
        <v>181</v>
      </c>
      <c r="D119" s="135" t="s">
        <v>121</v>
      </c>
      <c r="E119" s="136" t="s">
        <v>435</v>
      </c>
      <c r="F119" s="137" t="s">
        <v>436</v>
      </c>
      <c r="G119" s="138" t="s">
        <v>124</v>
      </c>
      <c r="H119" s="139">
        <v>249</v>
      </c>
      <c r="I119" s="140">
        <v>0</v>
      </c>
      <c r="J119" s="140">
        <f>ROUND(I119*H119,2)</f>
        <v>0</v>
      </c>
      <c r="K119" s="137" t="s">
        <v>125</v>
      </c>
      <c r="L119" s="30"/>
      <c r="M119" s="141" t="s">
        <v>3</v>
      </c>
      <c r="N119" s="142" t="s">
        <v>40</v>
      </c>
      <c r="O119" s="143">
        <v>0.107</v>
      </c>
      <c r="P119" s="143">
        <f>O119*H119</f>
        <v>26.643000000000001</v>
      </c>
      <c r="Q119" s="143">
        <v>0</v>
      </c>
      <c r="R119" s="143">
        <f>Q119*H119</f>
        <v>0</v>
      </c>
      <c r="S119" s="143">
        <v>0</v>
      </c>
      <c r="T119" s="144">
        <f>S119*H119</f>
        <v>0</v>
      </c>
      <c r="U119" s="29"/>
      <c r="V119" s="29"/>
      <c r="W119" s="29"/>
      <c r="X119" s="29"/>
      <c r="Y119" s="29"/>
      <c r="Z119" s="29"/>
      <c r="AA119" s="29"/>
      <c r="AB119" s="29"/>
      <c r="AC119" s="29"/>
      <c r="AD119" s="29"/>
      <c r="AE119" s="29"/>
      <c r="AR119" s="145" t="s">
        <v>126</v>
      </c>
      <c r="AT119" s="145" t="s">
        <v>121</v>
      </c>
      <c r="AU119" s="145" t="s">
        <v>79</v>
      </c>
      <c r="AY119" s="17" t="s">
        <v>119</v>
      </c>
      <c r="BE119" s="146">
        <f>IF(N119="základní",J119,0)</f>
        <v>0</v>
      </c>
      <c r="BF119" s="146">
        <f>IF(N119="snížená",J119,0)</f>
        <v>0</v>
      </c>
      <c r="BG119" s="146">
        <f>IF(N119="zákl. přenesená",J119,0)</f>
        <v>0</v>
      </c>
      <c r="BH119" s="146">
        <f>IF(N119="sníž. přenesená",J119,0)</f>
        <v>0</v>
      </c>
      <c r="BI119" s="146">
        <f>IF(N119="nulová",J119,0)</f>
        <v>0</v>
      </c>
      <c r="BJ119" s="17" t="s">
        <v>77</v>
      </c>
      <c r="BK119" s="146">
        <f>ROUND(I119*H119,2)</f>
        <v>0</v>
      </c>
      <c r="BL119" s="17" t="s">
        <v>126</v>
      </c>
      <c r="BM119" s="145" t="s">
        <v>437</v>
      </c>
    </row>
    <row r="120" spans="1:65" s="2" customFormat="1" ht="146.25">
      <c r="A120" s="29"/>
      <c r="B120" s="30"/>
      <c r="C120" s="29"/>
      <c r="D120" s="147" t="s">
        <v>128</v>
      </c>
      <c r="E120" s="29"/>
      <c r="F120" s="148" t="s">
        <v>433</v>
      </c>
      <c r="G120" s="29"/>
      <c r="H120" s="29"/>
      <c r="I120" s="29"/>
      <c r="J120" s="29"/>
      <c r="K120" s="29"/>
      <c r="L120" s="30"/>
      <c r="M120" s="149"/>
      <c r="N120" s="150"/>
      <c r="O120" s="50"/>
      <c r="P120" s="50"/>
      <c r="Q120" s="50"/>
      <c r="R120" s="50"/>
      <c r="S120" s="50"/>
      <c r="T120" s="51"/>
      <c r="U120" s="29"/>
      <c r="V120" s="29"/>
      <c r="W120" s="29"/>
      <c r="X120" s="29"/>
      <c r="Y120" s="29"/>
      <c r="Z120" s="29"/>
      <c r="AA120" s="29"/>
      <c r="AB120" s="29"/>
      <c r="AC120" s="29"/>
      <c r="AD120" s="29"/>
      <c r="AE120" s="29"/>
      <c r="AT120" s="17" t="s">
        <v>128</v>
      </c>
      <c r="AU120" s="17" t="s">
        <v>79</v>
      </c>
    </row>
    <row r="121" spans="1:65" s="13" customFormat="1">
      <c r="B121" s="151"/>
      <c r="D121" s="147" t="s">
        <v>130</v>
      </c>
      <c r="E121" s="152" t="s">
        <v>3</v>
      </c>
      <c r="F121" s="153" t="s">
        <v>434</v>
      </c>
      <c r="H121" s="154">
        <v>249</v>
      </c>
      <c r="L121" s="151"/>
      <c r="M121" s="155"/>
      <c r="N121" s="156"/>
      <c r="O121" s="156"/>
      <c r="P121" s="156"/>
      <c r="Q121" s="156"/>
      <c r="R121" s="156"/>
      <c r="S121" s="156"/>
      <c r="T121" s="157"/>
      <c r="AT121" s="152" t="s">
        <v>130</v>
      </c>
      <c r="AU121" s="152" t="s">
        <v>79</v>
      </c>
      <c r="AV121" s="13" t="s">
        <v>79</v>
      </c>
      <c r="AW121" s="13" t="s">
        <v>31</v>
      </c>
      <c r="AX121" s="13" t="s">
        <v>77</v>
      </c>
      <c r="AY121" s="152" t="s">
        <v>119</v>
      </c>
    </row>
    <row r="122" spans="1:65" s="2" customFormat="1" ht="36" customHeight="1">
      <c r="A122" s="29"/>
      <c r="B122" s="134"/>
      <c r="C122" s="135" t="s">
        <v>187</v>
      </c>
      <c r="D122" s="135" t="s">
        <v>121</v>
      </c>
      <c r="E122" s="136" t="s">
        <v>438</v>
      </c>
      <c r="F122" s="137" t="s">
        <v>439</v>
      </c>
      <c r="G122" s="138" t="s">
        <v>124</v>
      </c>
      <c r="H122" s="139">
        <v>400</v>
      </c>
      <c r="I122" s="140">
        <v>0</v>
      </c>
      <c r="J122" s="140">
        <f>ROUND(I122*H122,2)</f>
        <v>0</v>
      </c>
      <c r="K122" s="137" t="s">
        <v>125</v>
      </c>
      <c r="L122" s="30"/>
      <c r="M122" s="141" t="s">
        <v>3</v>
      </c>
      <c r="N122" s="142" t="s">
        <v>40</v>
      </c>
      <c r="O122" s="143">
        <v>5.8999999999999997E-2</v>
      </c>
      <c r="P122" s="143">
        <f>O122*H122</f>
        <v>23.599999999999998</v>
      </c>
      <c r="Q122" s="143">
        <v>0</v>
      </c>
      <c r="R122" s="143">
        <f>Q122*H122</f>
        <v>0</v>
      </c>
      <c r="S122" s="143">
        <v>0</v>
      </c>
      <c r="T122" s="144">
        <f>S122*H122</f>
        <v>0</v>
      </c>
      <c r="U122" s="29"/>
      <c r="V122" s="29"/>
      <c r="W122" s="29"/>
      <c r="X122" s="29"/>
      <c r="Y122" s="29"/>
      <c r="Z122" s="29"/>
      <c r="AA122" s="29"/>
      <c r="AB122" s="29"/>
      <c r="AC122" s="29"/>
      <c r="AD122" s="29"/>
      <c r="AE122" s="29"/>
      <c r="AR122" s="145" t="s">
        <v>126</v>
      </c>
      <c r="AT122" s="145" t="s">
        <v>121</v>
      </c>
      <c r="AU122" s="145" t="s">
        <v>79</v>
      </c>
      <c r="AY122" s="17" t="s">
        <v>119</v>
      </c>
      <c r="BE122" s="146">
        <f>IF(N122="základní",J122,0)</f>
        <v>0</v>
      </c>
      <c r="BF122" s="146">
        <f>IF(N122="snížená",J122,0)</f>
        <v>0</v>
      </c>
      <c r="BG122" s="146">
        <f>IF(N122="zákl. přenesená",J122,0)</f>
        <v>0</v>
      </c>
      <c r="BH122" s="146">
        <f>IF(N122="sníž. přenesená",J122,0)</f>
        <v>0</v>
      </c>
      <c r="BI122" s="146">
        <f>IF(N122="nulová",J122,0)</f>
        <v>0</v>
      </c>
      <c r="BJ122" s="17" t="s">
        <v>77</v>
      </c>
      <c r="BK122" s="146">
        <f>ROUND(I122*H122,2)</f>
        <v>0</v>
      </c>
      <c r="BL122" s="17" t="s">
        <v>126</v>
      </c>
      <c r="BM122" s="145" t="s">
        <v>440</v>
      </c>
    </row>
    <row r="123" spans="1:65" s="2" customFormat="1" ht="146.25">
      <c r="A123" s="29"/>
      <c r="B123" s="30"/>
      <c r="C123" s="29"/>
      <c r="D123" s="147" t="s">
        <v>128</v>
      </c>
      <c r="E123" s="29"/>
      <c r="F123" s="148" t="s">
        <v>204</v>
      </c>
      <c r="G123" s="29"/>
      <c r="H123" s="29"/>
      <c r="I123" s="29"/>
      <c r="J123" s="29"/>
      <c r="K123" s="29"/>
      <c r="L123" s="30"/>
      <c r="M123" s="149"/>
      <c r="N123" s="150"/>
      <c r="O123" s="50"/>
      <c r="P123" s="50"/>
      <c r="Q123" s="50"/>
      <c r="R123" s="50"/>
      <c r="S123" s="50"/>
      <c r="T123" s="51"/>
      <c r="U123" s="29"/>
      <c r="V123" s="29"/>
      <c r="W123" s="29"/>
      <c r="X123" s="29"/>
      <c r="Y123" s="29"/>
      <c r="Z123" s="29"/>
      <c r="AA123" s="29"/>
      <c r="AB123" s="29"/>
      <c r="AC123" s="29"/>
      <c r="AD123" s="29"/>
      <c r="AE123" s="29"/>
      <c r="AT123" s="17" t="s">
        <v>128</v>
      </c>
      <c r="AU123" s="17" t="s">
        <v>79</v>
      </c>
    </row>
    <row r="124" spans="1:65" s="13" customFormat="1">
      <c r="B124" s="151"/>
      <c r="D124" s="147" t="s">
        <v>130</v>
      </c>
      <c r="E124" s="152" t="s">
        <v>3</v>
      </c>
      <c r="F124" s="153" t="s">
        <v>427</v>
      </c>
      <c r="H124" s="154">
        <v>400</v>
      </c>
      <c r="L124" s="151"/>
      <c r="M124" s="155"/>
      <c r="N124" s="156"/>
      <c r="O124" s="156"/>
      <c r="P124" s="156"/>
      <c r="Q124" s="156"/>
      <c r="R124" s="156"/>
      <c r="S124" s="156"/>
      <c r="T124" s="157"/>
      <c r="AT124" s="152" t="s">
        <v>130</v>
      </c>
      <c r="AU124" s="152" t="s">
        <v>79</v>
      </c>
      <c r="AV124" s="13" t="s">
        <v>79</v>
      </c>
      <c r="AW124" s="13" t="s">
        <v>31</v>
      </c>
      <c r="AX124" s="13" t="s">
        <v>77</v>
      </c>
      <c r="AY124" s="152" t="s">
        <v>119</v>
      </c>
    </row>
    <row r="125" spans="1:65" s="12" customFormat="1" ht="22.9" customHeight="1">
      <c r="B125" s="122"/>
      <c r="D125" s="123" t="s">
        <v>68</v>
      </c>
      <c r="E125" s="132" t="s">
        <v>135</v>
      </c>
      <c r="F125" s="132" t="s">
        <v>211</v>
      </c>
      <c r="J125" s="133">
        <f>BK125</f>
        <v>0</v>
      </c>
      <c r="L125" s="122"/>
      <c r="M125" s="126"/>
      <c r="N125" s="127"/>
      <c r="O125" s="127"/>
      <c r="P125" s="128">
        <f>SUM(P126:P139)</f>
        <v>359.32928000000004</v>
      </c>
      <c r="Q125" s="127"/>
      <c r="R125" s="128">
        <f>SUM(R126:R139)</f>
        <v>16.712144649999999</v>
      </c>
      <c r="S125" s="127"/>
      <c r="T125" s="129">
        <f>SUM(T126:T139)</f>
        <v>0</v>
      </c>
      <c r="AR125" s="123" t="s">
        <v>77</v>
      </c>
      <c r="AT125" s="130" t="s">
        <v>68</v>
      </c>
      <c r="AU125" s="130" t="s">
        <v>77</v>
      </c>
      <c r="AY125" s="123" t="s">
        <v>119</v>
      </c>
      <c r="BK125" s="131">
        <f>SUM(BK126:BK139)</f>
        <v>0</v>
      </c>
    </row>
    <row r="126" spans="1:65" s="2" customFormat="1" ht="72" customHeight="1">
      <c r="A126" s="29"/>
      <c r="B126" s="134"/>
      <c r="C126" s="135" t="s">
        <v>193</v>
      </c>
      <c r="D126" s="135" t="s">
        <v>121</v>
      </c>
      <c r="E126" s="136" t="s">
        <v>441</v>
      </c>
      <c r="F126" s="137" t="s">
        <v>442</v>
      </c>
      <c r="G126" s="138" t="s">
        <v>151</v>
      </c>
      <c r="H126" s="139">
        <v>4.9950000000000001</v>
      </c>
      <c r="I126" s="140">
        <v>0</v>
      </c>
      <c r="J126" s="140">
        <f>ROUND(I126*H126,2)</f>
        <v>0</v>
      </c>
      <c r="K126" s="137" t="s">
        <v>125</v>
      </c>
      <c r="L126" s="30"/>
      <c r="M126" s="141" t="s">
        <v>3</v>
      </c>
      <c r="N126" s="142" t="s">
        <v>40</v>
      </c>
      <c r="O126" s="143">
        <v>11.201000000000001</v>
      </c>
      <c r="P126" s="143">
        <f>O126*H126</f>
        <v>55.948995000000004</v>
      </c>
      <c r="Q126" s="143">
        <v>3.11388</v>
      </c>
      <c r="R126" s="143">
        <f>Q126*H126</f>
        <v>15.5538306</v>
      </c>
      <c r="S126" s="143">
        <v>0</v>
      </c>
      <c r="T126" s="144">
        <f>S126*H126</f>
        <v>0</v>
      </c>
      <c r="U126" s="29"/>
      <c r="V126" s="29"/>
      <c r="W126" s="29"/>
      <c r="X126" s="29"/>
      <c r="Y126" s="29"/>
      <c r="Z126" s="29"/>
      <c r="AA126" s="29"/>
      <c r="AB126" s="29"/>
      <c r="AC126" s="29"/>
      <c r="AD126" s="29"/>
      <c r="AE126" s="29"/>
      <c r="AR126" s="145" t="s">
        <v>126</v>
      </c>
      <c r="AT126" s="145" t="s">
        <v>121</v>
      </c>
      <c r="AU126" s="145" t="s">
        <v>79</v>
      </c>
      <c r="AY126" s="17" t="s">
        <v>119</v>
      </c>
      <c r="BE126" s="146">
        <f>IF(N126="základní",J126,0)</f>
        <v>0</v>
      </c>
      <c r="BF126" s="146">
        <f>IF(N126="snížená",J126,0)</f>
        <v>0</v>
      </c>
      <c r="BG126" s="146">
        <f>IF(N126="zákl. přenesená",J126,0)</f>
        <v>0</v>
      </c>
      <c r="BH126" s="146">
        <f>IF(N126="sníž. přenesená",J126,0)</f>
        <v>0</v>
      </c>
      <c r="BI126" s="146">
        <f>IF(N126="nulová",J126,0)</f>
        <v>0</v>
      </c>
      <c r="BJ126" s="17" t="s">
        <v>77</v>
      </c>
      <c r="BK126" s="146">
        <f>ROUND(I126*H126,2)</f>
        <v>0</v>
      </c>
      <c r="BL126" s="17" t="s">
        <v>126</v>
      </c>
      <c r="BM126" s="145" t="s">
        <v>443</v>
      </c>
    </row>
    <row r="127" spans="1:65" s="2" customFormat="1" ht="78">
      <c r="A127" s="29"/>
      <c r="B127" s="30"/>
      <c r="C127" s="29"/>
      <c r="D127" s="147" t="s">
        <v>128</v>
      </c>
      <c r="E127" s="29"/>
      <c r="F127" s="148" t="s">
        <v>444</v>
      </c>
      <c r="G127" s="29"/>
      <c r="H127" s="29"/>
      <c r="I127" s="29"/>
      <c r="J127" s="29"/>
      <c r="K127" s="29"/>
      <c r="L127" s="30"/>
      <c r="M127" s="149"/>
      <c r="N127" s="150"/>
      <c r="O127" s="50"/>
      <c r="P127" s="50"/>
      <c r="Q127" s="50"/>
      <c r="R127" s="50"/>
      <c r="S127" s="50"/>
      <c r="T127" s="51"/>
      <c r="U127" s="29"/>
      <c r="V127" s="29"/>
      <c r="W127" s="29"/>
      <c r="X127" s="29"/>
      <c r="Y127" s="29"/>
      <c r="Z127" s="29"/>
      <c r="AA127" s="29"/>
      <c r="AB127" s="29"/>
      <c r="AC127" s="29"/>
      <c r="AD127" s="29"/>
      <c r="AE127" s="29"/>
      <c r="AT127" s="17" t="s">
        <v>128</v>
      </c>
      <c r="AU127" s="17" t="s">
        <v>79</v>
      </c>
    </row>
    <row r="128" spans="1:65" s="13" customFormat="1">
      <c r="B128" s="151"/>
      <c r="D128" s="147" t="s">
        <v>130</v>
      </c>
      <c r="E128" s="152" t="s">
        <v>3</v>
      </c>
      <c r="F128" s="153" t="s">
        <v>445</v>
      </c>
      <c r="H128" s="154">
        <v>4.9950000000000001</v>
      </c>
      <c r="L128" s="151"/>
      <c r="M128" s="155"/>
      <c r="N128" s="156"/>
      <c r="O128" s="156"/>
      <c r="P128" s="156"/>
      <c r="Q128" s="156"/>
      <c r="R128" s="156"/>
      <c r="S128" s="156"/>
      <c r="T128" s="157"/>
      <c r="AT128" s="152" t="s">
        <v>130</v>
      </c>
      <c r="AU128" s="152" t="s">
        <v>79</v>
      </c>
      <c r="AV128" s="13" t="s">
        <v>79</v>
      </c>
      <c r="AW128" s="13" t="s">
        <v>31</v>
      </c>
      <c r="AX128" s="13" t="s">
        <v>77</v>
      </c>
      <c r="AY128" s="152" t="s">
        <v>119</v>
      </c>
    </row>
    <row r="129" spans="1:65" s="2" customFormat="1" ht="60" customHeight="1">
      <c r="A129" s="29"/>
      <c r="B129" s="134"/>
      <c r="C129" s="135" t="s">
        <v>200</v>
      </c>
      <c r="D129" s="135" t="s">
        <v>121</v>
      </c>
      <c r="E129" s="136" t="s">
        <v>446</v>
      </c>
      <c r="F129" s="137" t="s">
        <v>447</v>
      </c>
      <c r="G129" s="138" t="s">
        <v>151</v>
      </c>
      <c r="H129" s="139">
        <v>19.53</v>
      </c>
      <c r="I129" s="140">
        <v>0</v>
      </c>
      <c r="J129" s="140">
        <f>ROUND(I129*H129,2)</f>
        <v>0</v>
      </c>
      <c r="K129" s="137" t="s">
        <v>125</v>
      </c>
      <c r="L129" s="30"/>
      <c r="M129" s="141" t="s">
        <v>3</v>
      </c>
      <c r="N129" s="142" t="s">
        <v>40</v>
      </c>
      <c r="O129" s="143">
        <v>4.5910000000000002</v>
      </c>
      <c r="P129" s="143">
        <f>O129*H129</f>
        <v>89.662230000000008</v>
      </c>
      <c r="Q129" s="143">
        <v>0</v>
      </c>
      <c r="R129" s="143">
        <f>Q129*H129</f>
        <v>0</v>
      </c>
      <c r="S129" s="143">
        <v>0</v>
      </c>
      <c r="T129" s="144">
        <f>S129*H129</f>
        <v>0</v>
      </c>
      <c r="U129" s="29"/>
      <c r="V129" s="29"/>
      <c r="W129" s="29"/>
      <c r="X129" s="29"/>
      <c r="Y129" s="29"/>
      <c r="Z129" s="29"/>
      <c r="AA129" s="29"/>
      <c r="AB129" s="29"/>
      <c r="AC129" s="29"/>
      <c r="AD129" s="29"/>
      <c r="AE129" s="29"/>
      <c r="AR129" s="145" t="s">
        <v>126</v>
      </c>
      <c r="AT129" s="145" t="s">
        <v>121</v>
      </c>
      <c r="AU129" s="145" t="s">
        <v>79</v>
      </c>
      <c r="AY129" s="17" t="s">
        <v>119</v>
      </c>
      <c r="BE129" s="146">
        <f>IF(N129="základní",J129,0)</f>
        <v>0</v>
      </c>
      <c r="BF129" s="146">
        <f>IF(N129="snížená",J129,0)</f>
        <v>0</v>
      </c>
      <c r="BG129" s="146">
        <f>IF(N129="zákl. přenesená",J129,0)</f>
        <v>0</v>
      </c>
      <c r="BH129" s="146">
        <f>IF(N129="sníž. přenesená",J129,0)</f>
        <v>0</v>
      </c>
      <c r="BI129" s="146">
        <f>IF(N129="nulová",J129,0)</f>
        <v>0</v>
      </c>
      <c r="BJ129" s="17" t="s">
        <v>77</v>
      </c>
      <c r="BK129" s="146">
        <f>ROUND(I129*H129,2)</f>
        <v>0</v>
      </c>
      <c r="BL129" s="17" t="s">
        <v>126</v>
      </c>
      <c r="BM129" s="145" t="s">
        <v>448</v>
      </c>
    </row>
    <row r="130" spans="1:65" s="2" customFormat="1" ht="370.5">
      <c r="A130" s="29"/>
      <c r="B130" s="30"/>
      <c r="C130" s="29"/>
      <c r="D130" s="147" t="s">
        <v>128</v>
      </c>
      <c r="E130" s="29"/>
      <c r="F130" s="148" t="s">
        <v>228</v>
      </c>
      <c r="G130" s="29"/>
      <c r="H130" s="29"/>
      <c r="I130" s="29"/>
      <c r="J130" s="29"/>
      <c r="K130" s="29"/>
      <c r="L130" s="30"/>
      <c r="M130" s="149"/>
      <c r="N130" s="150"/>
      <c r="O130" s="50"/>
      <c r="P130" s="50"/>
      <c r="Q130" s="50"/>
      <c r="R130" s="50"/>
      <c r="S130" s="50"/>
      <c r="T130" s="51"/>
      <c r="U130" s="29"/>
      <c r="V130" s="29"/>
      <c r="W130" s="29"/>
      <c r="X130" s="29"/>
      <c r="Y130" s="29"/>
      <c r="Z130" s="29"/>
      <c r="AA130" s="29"/>
      <c r="AB130" s="29"/>
      <c r="AC130" s="29"/>
      <c r="AD130" s="29"/>
      <c r="AE130" s="29"/>
      <c r="AT130" s="17" t="s">
        <v>128</v>
      </c>
      <c r="AU130" s="17" t="s">
        <v>79</v>
      </c>
    </row>
    <row r="131" spans="1:65" s="13" customFormat="1">
      <c r="B131" s="151"/>
      <c r="D131" s="147" t="s">
        <v>130</v>
      </c>
      <c r="E131" s="152" t="s">
        <v>3</v>
      </c>
      <c r="F131" s="153" t="s">
        <v>449</v>
      </c>
      <c r="H131" s="154">
        <v>19.53</v>
      </c>
      <c r="L131" s="151"/>
      <c r="M131" s="155"/>
      <c r="N131" s="156"/>
      <c r="O131" s="156"/>
      <c r="P131" s="156"/>
      <c r="Q131" s="156"/>
      <c r="R131" s="156"/>
      <c r="S131" s="156"/>
      <c r="T131" s="157"/>
      <c r="AT131" s="152" t="s">
        <v>130</v>
      </c>
      <c r="AU131" s="152" t="s">
        <v>79</v>
      </c>
      <c r="AV131" s="13" t="s">
        <v>79</v>
      </c>
      <c r="AW131" s="13" t="s">
        <v>31</v>
      </c>
      <c r="AX131" s="13" t="s">
        <v>77</v>
      </c>
      <c r="AY131" s="152" t="s">
        <v>119</v>
      </c>
    </row>
    <row r="132" spans="1:65" s="2" customFormat="1" ht="72" customHeight="1">
      <c r="A132" s="29"/>
      <c r="B132" s="134"/>
      <c r="C132" s="135" t="s">
        <v>9</v>
      </c>
      <c r="D132" s="135" t="s">
        <v>121</v>
      </c>
      <c r="E132" s="136" t="s">
        <v>231</v>
      </c>
      <c r="F132" s="137" t="s">
        <v>232</v>
      </c>
      <c r="G132" s="138" t="s">
        <v>124</v>
      </c>
      <c r="H132" s="139">
        <v>76.72</v>
      </c>
      <c r="I132" s="140">
        <v>0</v>
      </c>
      <c r="J132" s="140">
        <f>ROUND(I132*H132,2)</f>
        <v>0</v>
      </c>
      <c r="K132" s="137" t="s">
        <v>125</v>
      </c>
      <c r="L132" s="30"/>
      <c r="M132" s="141" t="s">
        <v>3</v>
      </c>
      <c r="N132" s="142" t="s">
        <v>40</v>
      </c>
      <c r="O132" s="143">
        <v>1.895</v>
      </c>
      <c r="P132" s="143">
        <f>O132*H132</f>
        <v>145.3844</v>
      </c>
      <c r="Q132" s="143">
        <v>7.26E-3</v>
      </c>
      <c r="R132" s="143">
        <f>Q132*H132</f>
        <v>0.55698720000000002</v>
      </c>
      <c r="S132" s="143">
        <v>0</v>
      </c>
      <c r="T132" s="144">
        <f>S132*H132</f>
        <v>0</v>
      </c>
      <c r="U132" s="29"/>
      <c r="V132" s="29"/>
      <c r="W132" s="29"/>
      <c r="X132" s="29"/>
      <c r="Y132" s="29"/>
      <c r="Z132" s="29"/>
      <c r="AA132" s="29"/>
      <c r="AB132" s="29"/>
      <c r="AC132" s="29"/>
      <c r="AD132" s="29"/>
      <c r="AE132" s="29"/>
      <c r="AR132" s="145" t="s">
        <v>126</v>
      </c>
      <c r="AT132" s="145" t="s">
        <v>121</v>
      </c>
      <c r="AU132" s="145" t="s">
        <v>79</v>
      </c>
      <c r="AY132" s="17" t="s">
        <v>119</v>
      </c>
      <c r="BE132" s="146">
        <f>IF(N132="základní",J132,0)</f>
        <v>0</v>
      </c>
      <c r="BF132" s="146">
        <f>IF(N132="snížená",J132,0)</f>
        <v>0</v>
      </c>
      <c r="BG132" s="146">
        <f>IF(N132="zákl. přenesená",J132,0)</f>
        <v>0</v>
      </c>
      <c r="BH132" s="146">
        <f>IF(N132="sníž. přenesená",J132,0)</f>
        <v>0</v>
      </c>
      <c r="BI132" s="146">
        <f>IF(N132="nulová",J132,0)</f>
        <v>0</v>
      </c>
      <c r="BJ132" s="17" t="s">
        <v>77</v>
      </c>
      <c r="BK132" s="146">
        <f>ROUND(I132*H132,2)</f>
        <v>0</v>
      </c>
      <c r="BL132" s="17" t="s">
        <v>126</v>
      </c>
      <c r="BM132" s="145" t="s">
        <v>450</v>
      </c>
    </row>
    <row r="133" spans="1:65" s="2" customFormat="1" ht="273">
      <c r="A133" s="29"/>
      <c r="B133" s="30"/>
      <c r="C133" s="29"/>
      <c r="D133" s="147" t="s">
        <v>128</v>
      </c>
      <c r="E133" s="29"/>
      <c r="F133" s="148" t="s">
        <v>234</v>
      </c>
      <c r="G133" s="29"/>
      <c r="H133" s="29"/>
      <c r="I133" s="29"/>
      <c r="J133" s="29"/>
      <c r="K133" s="29"/>
      <c r="L133" s="30"/>
      <c r="M133" s="149"/>
      <c r="N133" s="150"/>
      <c r="O133" s="50"/>
      <c r="P133" s="50"/>
      <c r="Q133" s="50"/>
      <c r="R133" s="50"/>
      <c r="S133" s="50"/>
      <c r="T133" s="51"/>
      <c r="U133" s="29"/>
      <c r="V133" s="29"/>
      <c r="W133" s="29"/>
      <c r="X133" s="29"/>
      <c r="Y133" s="29"/>
      <c r="Z133" s="29"/>
      <c r="AA133" s="29"/>
      <c r="AB133" s="29"/>
      <c r="AC133" s="29"/>
      <c r="AD133" s="29"/>
      <c r="AE133" s="29"/>
      <c r="AT133" s="17" t="s">
        <v>128</v>
      </c>
      <c r="AU133" s="17" t="s">
        <v>79</v>
      </c>
    </row>
    <row r="134" spans="1:65" s="13" customFormat="1">
      <c r="B134" s="151"/>
      <c r="D134" s="147" t="s">
        <v>130</v>
      </c>
      <c r="E134" s="152" t="s">
        <v>3</v>
      </c>
      <c r="F134" s="153" t="s">
        <v>451</v>
      </c>
      <c r="H134" s="154">
        <v>76.72</v>
      </c>
      <c r="L134" s="151"/>
      <c r="M134" s="155"/>
      <c r="N134" s="156"/>
      <c r="O134" s="156"/>
      <c r="P134" s="156"/>
      <c r="Q134" s="156"/>
      <c r="R134" s="156"/>
      <c r="S134" s="156"/>
      <c r="T134" s="157"/>
      <c r="AT134" s="152" t="s">
        <v>130</v>
      </c>
      <c r="AU134" s="152" t="s">
        <v>79</v>
      </c>
      <c r="AV134" s="13" t="s">
        <v>79</v>
      </c>
      <c r="AW134" s="13" t="s">
        <v>31</v>
      </c>
      <c r="AX134" s="13" t="s">
        <v>77</v>
      </c>
      <c r="AY134" s="152" t="s">
        <v>119</v>
      </c>
    </row>
    <row r="135" spans="1:65" s="2" customFormat="1" ht="72" customHeight="1">
      <c r="A135" s="29"/>
      <c r="B135" s="134"/>
      <c r="C135" s="135" t="s">
        <v>212</v>
      </c>
      <c r="D135" s="135" t="s">
        <v>121</v>
      </c>
      <c r="E135" s="136" t="s">
        <v>237</v>
      </c>
      <c r="F135" s="137" t="s">
        <v>238</v>
      </c>
      <c r="G135" s="138" t="s">
        <v>124</v>
      </c>
      <c r="H135" s="139">
        <v>76.72</v>
      </c>
      <c r="I135" s="140">
        <v>0</v>
      </c>
      <c r="J135" s="140">
        <f>ROUND(I135*H135,2)</f>
        <v>0</v>
      </c>
      <c r="K135" s="137" t="s">
        <v>125</v>
      </c>
      <c r="L135" s="30"/>
      <c r="M135" s="141" t="s">
        <v>3</v>
      </c>
      <c r="N135" s="142" t="s">
        <v>40</v>
      </c>
      <c r="O135" s="143">
        <v>0.628</v>
      </c>
      <c r="P135" s="143">
        <f>O135*H135</f>
        <v>48.180160000000001</v>
      </c>
      <c r="Q135" s="143">
        <v>8.5999999999999998E-4</v>
      </c>
      <c r="R135" s="143">
        <f>Q135*H135</f>
        <v>6.5979200000000002E-2</v>
      </c>
      <c r="S135" s="143">
        <v>0</v>
      </c>
      <c r="T135" s="144">
        <f>S135*H135</f>
        <v>0</v>
      </c>
      <c r="U135" s="29"/>
      <c r="V135" s="29"/>
      <c r="W135" s="29"/>
      <c r="X135" s="29"/>
      <c r="Y135" s="29"/>
      <c r="Z135" s="29"/>
      <c r="AA135" s="29"/>
      <c r="AB135" s="29"/>
      <c r="AC135" s="29"/>
      <c r="AD135" s="29"/>
      <c r="AE135" s="29"/>
      <c r="AR135" s="145" t="s">
        <v>126</v>
      </c>
      <c r="AT135" s="145" t="s">
        <v>121</v>
      </c>
      <c r="AU135" s="145" t="s">
        <v>79</v>
      </c>
      <c r="AY135" s="17" t="s">
        <v>119</v>
      </c>
      <c r="BE135" s="146">
        <f>IF(N135="základní",J135,0)</f>
        <v>0</v>
      </c>
      <c r="BF135" s="146">
        <f>IF(N135="snížená",J135,0)</f>
        <v>0</v>
      </c>
      <c r="BG135" s="146">
        <f>IF(N135="zákl. přenesená",J135,0)</f>
        <v>0</v>
      </c>
      <c r="BH135" s="146">
        <f>IF(N135="sníž. přenesená",J135,0)</f>
        <v>0</v>
      </c>
      <c r="BI135" s="146">
        <f>IF(N135="nulová",J135,0)</f>
        <v>0</v>
      </c>
      <c r="BJ135" s="17" t="s">
        <v>77</v>
      </c>
      <c r="BK135" s="146">
        <f>ROUND(I135*H135,2)</f>
        <v>0</v>
      </c>
      <c r="BL135" s="17" t="s">
        <v>126</v>
      </c>
      <c r="BM135" s="145" t="s">
        <v>452</v>
      </c>
    </row>
    <row r="136" spans="1:65" s="2" customFormat="1" ht="273">
      <c r="A136" s="29"/>
      <c r="B136" s="30"/>
      <c r="C136" s="29"/>
      <c r="D136" s="147" t="s">
        <v>128</v>
      </c>
      <c r="E136" s="29"/>
      <c r="F136" s="148" t="s">
        <v>234</v>
      </c>
      <c r="G136" s="29"/>
      <c r="H136" s="29"/>
      <c r="I136" s="29"/>
      <c r="J136" s="29"/>
      <c r="K136" s="29"/>
      <c r="L136" s="30"/>
      <c r="M136" s="149"/>
      <c r="N136" s="150"/>
      <c r="O136" s="50"/>
      <c r="P136" s="50"/>
      <c r="Q136" s="50"/>
      <c r="R136" s="50"/>
      <c r="S136" s="50"/>
      <c r="T136" s="51"/>
      <c r="U136" s="29"/>
      <c r="V136" s="29"/>
      <c r="W136" s="29"/>
      <c r="X136" s="29"/>
      <c r="Y136" s="29"/>
      <c r="Z136" s="29"/>
      <c r="AA136" s="29"/>
      <c r="AB136" s="29"/>
      <c r="AC136" s="29"/>
      <c r="AD136" s="29"/>
      <c r="AE136" s="29"/>
      <c r="AT136" s="17" t="s">
        <v>128</v>
      </c>
      <c r="AU136" s="17" t="s">
        <v>79</v>
      </c>
    </row>
    <row r="137" spans="1:65" s="2" customFormat="1" ht="84" customHeight="1">
      <c r="A137" s="29"/>
      <c r="B137" s="134"/>
      <c r="C137" s="135" t="s">
        <v>218</v>
      </c>
      <c r="D137" s="135" t="s">
        <v>121</v>
      </c>
      <c r="E137" s="136" t="s">
        <v>453</v>
      </c>
      <c r="F137" s="137" t="s">
        <v>454</v>
      </c>
      <c r="G137" s="138" t="s">
        <v>359</v>
      </c>
      <c r="H137" s="139">
        <v>0.51500000000000001</v>
      </c>
      <c r="I137" s="140">
        <v>0</v>
      </c>
      <c r="J137" s="140">
        <f>ROUND(I137*H137,2)</f>
        <v>0</v>
      </c>
      <c r="K137" s="137" t="s">
        <v>125</v>
      </c>
      <c r="L137" s="30"/>
      <c r="M137" s="141" t="s">
        <v>3</v>
      </c>
      <c r="N137" s="142" t="s">
        <v>40</v>
      </c>
      <c r="O137" s="143">
        <v>39.133000000000003</v>
      </c>
      <c r="P137" s="143">
        <f>O137*H137</f>
        <v>20.153495000000003</v>
      </c>
      <c r="Q137" s="143">
        <v>1.0395099999999999</v>
      </c>
      <c r="R137" s="143">
        <f>Q137*H137</f>
        <v>0.53534764999999995</v>
      </c>
      <c r="S137" s="143">
        <v>0</v>
      </c>
      <c r="T137" s="144">
        <f>S137*H137</f>
        <v>0</v>
      </c>
      <c r="U137" s="29"/>
      <c r="V137" s="29"/>
      <c r="W137" s="29"/>
      <c r="X137" s="29"/>
      <c r="Y137" s="29"/>
      <c r="Z137" s="29"/>
      <c r="AA137" s="29"/>
      <c r="AB137" s="29"/>
      <c r="AC137" s="29"/>
      <c r="AD137" s="29"/>
      <c r="AE137" s="29"/>
      <c r="AR137" s="145" t="s">
        <v>126</v>
      </c>
      <c r="AT137" s="145" t="s">
        <v>121</v>
      </c>
      <c r="AU137" s="145" t="s">
        <v>79</v>
      </c>
      <c r="AY137" s="17" t="s">
        <v>119</v>
      </c>
      <c r="BE137" s="146">
        <f>IF(N137="základní",J137,0)</f>
        <v>0</v>
      </c>
      <c r="BF137" s="146">
        <f>IF(N137="snížená",J137,0)</f>
        <v>0</v>
      </c>
      <c r="BG137" s="146">
        <f>IF(N137="zákl. přenesená",J137,0)</f>
        <v>0</v>
      </c>
      <c r="BH137" s="146">
        <f>IF(N137="sníž. přenesená",J137,0)</f>
        <v>0</v>
      </c>
      <c r="BI137" s="146">
        <f>IF(N137="nulová",J137,0)</f>
        <v>0</v>
      </c>
      <c r="BJ137" s="17" t="s">
        <v>77</v>
      </c>
      <c r="BK137" s="146">
        <f>ROUND(I137*H137,2)</f>
        <v>0</v>
      </c>
      <c r="BL137" s="17" t="s">
        <v>126</v>
      </c>
      <c r="BM137" s="145" t="s">
        <v>455</v>
      </c>
    </row>
    <row r="138" spans="1:65" s="2" customFormat="1" ht="136.5">
      <c r="A138" s="29"/>
      <c r="B138" s="30"/>
      <c r="C138" s="29"/>
      <c r="D138" s="147" t="s">
        <v>128</v>
      </c>
      <c r="E138" s="29"/>
      <c r="F138" s="148" t="s">
        <v>456</v>
      </c>
      <c r="G138" s="29"/>
      <c r="H138" s="29"/>
      <c r="I138" s="29"/>
      <c r="J138" s="29"/>
      <c r="K138" s="29"/>
      <c r="L138" s="30"/>
      <c r="M138" s="149"/>
      <c r="N138" s="150"/>
      <c r="O138" s="50"/>
      <c r="P138" s="50"/>
      <c r="Q138" s="50"/>
      <c r="R138" s="50"/>
      <c r="S138" s="50"/>
      <c r="T138" s="51"/>
      <c r="U138" s="29"/>
      <c r="V138" s="29"/>
      <c r="W138" s="29"/>
      <c r="X138" s="29"/>
      <c r="Y138" s="29"/>
      <c r="Z138" s="29"/>
      <c r="AA138" s="29"/>
      <c r="AB138" s="29"/>
      <c r="AC138" s="29"/>
      <c r="AD138" s="29"/>
      <c r="AE138" s="29"/>
      <c r="AT138" s="17" t="s">
        <v>128</v>
      </c>
      <c r="AU138" s="17" t="s">
        <v>79</v>
      </c>
    </row>
    <row r="139" spans="1:65" s="13" customFormat="1">
      <c r="B139" s="151"/>
      <c r="D139" s="147" t="s">
        <v>130</v>
      </c>
      <c r="E139" s="152" t="s">
        <v>3</v>
      </c>
      <c r="F139" s="153" t="s">
        <v>457</v>
      </c>
      <c r="H139" s="154">
        <v>0.51500000000000001</v>
      </c>
      <c r="L139" s="151"/>
      <c r="M139" s="155"/>
      <c r="N139" s="156"/>
      <c r="O139" s="156"/>
      <c r="P139" s="156"/>
      <c r="Q139" s="156"/>
      <c r="R139" s="156"/>
      <c r="S139" s="156"/>
      <c r="T139" s="157"/>
      <c r="AT139" s="152" t="s">
        <v>130</v>
      </c>
      <c r="AU139" s="152" t="s">
        <v>79</v>
      </c>
      <c r="AV139" s="13" t="s">
        <v>79</v>
      </c>
      <c r="AW139" s="13" t="s">
        <v>31</v>
      </c>
      <c r="AX139" s="13" t="s">
        <v>77</v>
      </c>
      <c r="AY139" s="152" t="s">
        <v>119</v>
      </c>
    </row>
    <row r="140" spans="1:65" s="12" customFormat="1" ht="22.9" customHeight="1">
      <c r="B140" s="122"/>
      <c r="D140" s="123" t="s">
        <v>68</v>
      </c>
      <c r="E140" s="132" t="s">
        <v>126</v>
      </c>
      <c r="F140" s="132" t="s">
        <v>240</v>
      </c>
      <c r="J140" s="133">
        <f>BK140</f>
        <v>0</v>
      </c>
      <c r="L140" s="122"/>
      <c r="M140" s="126"/>
      <c r="N140" s="127"/>
      <c r="O140" s="127"/>
      <c r="P140" s="128">
        <f>SUM(P141:P154)</f>
        <v>568.67219999999998</v>
      </c>
      <c r="Q140" s="127"/>
      <c r="R140" s="128">
        <f>SUM(R141:R154)</f>
        <v>521.43458399999997</v>
      </c>
      <c r="S140" s="127"/>
      <c r="T140" s="129">
        <f>SUM(T141:T154)</f>
        <v>0</v>
      </c>
      <c r="AR140" s="123" t="s">
        <v>77</v>
      </c>
      <c r="AT140" s="130" t="s">
        <v>68</v>
      </c>
      <c r="AU140" s="130" t="s">
        <v>77</v>
      </c>
      <c r="AY140" s="123" t="s">
        <v>119</v>
      </c>
      <c r="BK140" s="131">
        <f>SUM(BK141:BK154)</f>
        <v>0</v>
      </c>
    </row>
    <row r="141" spans="1:65" s="2" customFormat="1" ht="24" customHeight="1">
      <c r="A141" s="29"/>
      <c r="B141" s="134"/>
      <c r="C141" s="135" t="s">
        <v>224</v>
      </c>
      <c r="D141" s="135" t="s">
        <v>121</v>
      </c>
      <c r="E141" s="136" t="s">
        <v>458</v>
      </c>
      <c r="F141" s="137" t="s">
        <v>459</v>
      </c>
      <c r="G141" s="138" t="s">
        <v>221</v>
      </c>
      <c r="H141" s="139">
        <v>2</v>
      </c>
      <c r="I141" s="140">
        <v>0</v>
      </c>
      <c r="J141" s="140">
        <f>ROUND(I141*H141,2)</f>
        <v>0</v>
      </c>
      <c r="K141" s="137" t="s">
        <v>3</v>
      </c>
      <c r="L141" s="30"/>
      <c r="M141" s="141" t="s">
        <v>3</v>
      </c>
      <c r="N141" s="142" t="s">
        <v>40</v>
      </c>
      <c r="O141" s="143">
        <v>0</v>
      </c>
      <c r="P141" s="143">
        <f>O141*H141</f>
        <v>0</v>
      </c>
      <c r="Q141" s="143">
        <v>0</v>
      </c>
      <c r="R141" s="143">
        <f>Q141*H141</f>
        <v>0</v>
      </c>
      <c r="S141" s="143">
        <v>0</v>
      </c>
      <c r="T141" s="144">
        <f>S141*H141</f>
        <v>0</v>
      </c>
      <c r="U141" s="29"/>
      <c r="V141" s="29"/>
      <c r="W141" s="29"/>
      <c r="X141" s="29"/>
      <c r="Y141" s="29"/>
      <c r="Z141" s="29"/>
      <c r="AA141" s="29"/>
      <c r="AB141" s="29"/>
      <c r="AC141" s="29"/>
      <c r="AD141" s="29"/>
      <c r="AE141" s="29"/>
      <c r="AR141" s="145" t="s">
        <v>126</v>
      </c>
      <c r="AT141" s="145" t="s">
        <v>121</v>
      </c>
      <c r="AU141" s="145" t="s">
        <v>79</v>
      </c>
      <c r="AY141" s="17" t="s">
        <v>119</v>
      </c>
      <c r="BE141" s="146">
        <f>IF(N141="základní",J141,0)</f>
        <v>0</v>
      </c>
      <c r="BF141" s="146">
        <f>IF(N141="snížená",J141,0)</f>
        <v>0</v>
      </c>
      <c r="BG141" s="146">
        <f>IF(N141="zákl. přenesená",J141,0)</f>
        <v>0</v>
      </c>
      <c r="BH141" s="146">
        <f>IF(N141="sníž. přenesená",J141,0)</f>
        <v>0</v>
      </c>
      <c r="BI141" s="146">
        <f>IF(N141="nulová",J141,0)</f>
        <v>0</v>
      </c>
      <c r="BJ141" s="17" t="s">
        <v>77</v>
      </c>
      <c r="BK141" s="146">
        <f>ROUND(I141*H141,2)</f>
        <v>0</v>
      </c>
      <c r="BL141" s="17" t="s">
        <v>126</v>
      </c>
      <c r="BM141" s="145" t="s">
        <v>460</v>
      </c>
    </row>
    <row r="142" spans="1:65" s="13" customFormat="1">
      <c r="B142" s="151"/>
      <c r="D142" s="147" t="s">
        <v>130</v>
      </c>
      <c r="E142" s="152" t="s">
        <v>3</v>
      </c>
      <c r="F142" s="153" t="s">
        <v>461</v>
      </c>
      <c r="H142" s="154">
        <v>2</v>
      </c>
      <c r="L142" s="151"/>
      <c r="M142" s="155"/>
      <c r="N142" s="156"/>
      <c r="O142" s="156"/>
      <c r="P142" s="156"/>
      <c r="Q142" s="156"/>
      <c r="R142" s="156"/>
      <c r="S142" s="156"/>
      <c r="T142" s="157"/>
      <c r="AT142" s="152" t="s">
        <v>130</v>
      </c>
      <c r="AU142" s="152" t="s">
        <v>79</v>
      </c>
      <c r="AV142" s="13" t="s">
        <v>79</v>
      </c>
      <c r="AW142" s="13" t="s">
        <v>31</v>
      </c>
      <c r="AX142" s="13" t="s">
        <v>77</v>
      </c>
      <c r="AY142" s="152" t="s">
        <v>119</v>
      </c>
    </row>
    <row r="143" spans="1:65" s="2" customFormat="1" ht="16.5" customHeight="1">
      <c r="A143" s="29"/>
      <c r="B143" s="134"/>
      <c r="C143" s="135" t="s">
        <v>230</v>
      </c>
      <c r="D143" s="135" t="s">
        <v>121</v>
      </c>
      <c r="E143" s="136" t="s">
        <v>462</v>
      </c>
      <c r="F143" s="137" t="s">
        <v>463</v>
      </c>
      <c r="G143" s="138" t="s">
        <v>124</v>
      </c>
      <c r="H143" s="139">
        <v>0.6</v>
      </c>
      <c r="I143" s="140">
        <v>0</v>
      </c>
      <c r="J143" s="140">
        <f>ROUND(I143*H143,2)</f>
        <v>0</v>
      </c>
      <c r="K143" s="137" t="s">
        <v>125</v>
      </c>
      <c r="L143" s="30"/>
      <c r="M143" s="141" t="s">
        <v>3</v>
      </c>
      <c r="N143" s="142" t="s">
        <v>40</v>
      </c>
      <c r="O143" s="143">
        <v>0.17799999999999999</v>
      </c>
      <c r="P143" s="143">
        <f>O143*H143</f>
        <v>0.10679999999999999</v>
      </c>
      <c r="Q143" s="143">
        <v>0.21251999999999999</v>
      </c>
      <c r="R143" s="143">
        <f>Q143*H143</f>
        <v>0.12751199999999999</v>
      </c>
      <c r="S143" s="143">
        <v>0</v>
      </c>
      <c r="T143" s="144">
        <f>S143*H143</f>
        <v>0</v>
      </c>
      <c r="U143" s="29"/>
      <c r="V143" s="29"/>
      <c r="W143" s="29"/>
      <c r="X143" s="29"/>
      <c r="Y143" s="29"/>
      <c r="Z143" s="29"/>
      <c r="AA143" s="29"/>
      <c r="AB143" s="29"/>
      <c r="AC143" s="29"/>
      <c r="AD143" s="29"/>
      <c r="AE143" s="29"/>
      <c r="AR143" s="145" t="s">
        <v>126</v>
      </c>
      <c r="AT143" s="145" t="s">
        <v>121</v>
      </c>
      <c r="AU143" s="145" t="s">
        <v>79</v>
      </c>
      <c r="AY143" s="17" t="s">
        <v>119</v>
      </c>
      <c r="BE143" s="146">
        <f>IF(N143="základní",J143,0)</f>
        <v>0</v>
      </c>
      <c r="BF143" s="146">
        <f>IF(N143="snížená",J143,0)</f>
        <v>0</v>
      </c>
      <c r="BG143" s="146">
        <f>IF(N143="zákl. přenesená",J143,0)</f>
        <v>0</v>
      </c>
      <c r="BH143" s="146">
        <f>IF(N143="sníž. přenesená",J143,0)</f>
        <v>0</v>
      </c>
      <c r="BI143" s="146">
        <f>IF(N143="nulová",J143,0)</f>
        <v>0</v>
      </c>
      <c r="BJ143" s="17" t="s">
        <v>77</v>
      </c>
      <c r="BK143" s="146">
        <f>ROUND(I143*H143,2)</f>
        <v>0</v>
      </c>
      <c r="BL143" s="17" t="s">
        <v>126</v>
      </c>
      <c r="BM143" s="145" t="s">
        <v>464</v>
      </c>
    </row>
    <row r="144" spans="1:65" s="2" customFormat="1" ht="58.5">
      <c r="A144" s="29"/>
      <c r="B144" s="30"/>
      <c r="C144" s="29"/>
      <c r="D144" s="147" t="s">
        <v>128</v>
      </c>
      <c r="E144" s="29"/>
      <c r="F144" s="148" t="s">
        <v>465</v>
      </c>
      <c r="G144" s="29"/>
      <c r="H144" s="29"/>
      <c r="I144" s="29"/>
      <c r="J144" s="29"/>
      <c r="K144" s="29"/>
      <c r="L144" s="30"/>
      <c r="M144" s="149"/>
      <c r="N144" s="150"/>
      <c r="O144" s="50"/>
      <c r="P144" s="50"/>
      <c r="Q144" s="50"/>
      <c r="R144" s="50"/>
      <c r="S144" s="50"/>
      <c r="T144" s="51"/>
      <c r="U144" s="29"/>
      <c r="V144" s="29"/>
      <c r="W144" s="29"/>
      <c r="X144" s="29"/>
      <c r="Y144" s="29"/>
      <c r="Z144" s="29"/>
      <c r="AA144" s="29"/>
      <c r="AB144" s="29"/>
      <c r="AC144" s="29"/>
      <c r="AD144" s="29"/>
      <c r="AE144" s="29"/>
      <c r="AT144" s="17" t="s">
        <v>128</v>
      </c>
      <c r="AU144" s="17" t="s">
        <v>79</v>
      </c>
    </row>
    <row r="145" spans="1:65" s="13" customFormat="1">
      <c r="B145" s="151"/>
      <c r="D145" s="147" t="s">
        <v>130</v>
      </c>
      <c r="E145" s="152" t="s">
        <v>3</v>
      </c>
      <c r="F145" s="153" t="s">
        <v>466</v>
      </c>
      <c r="H145" s="154">
        <v>0.6</v>
      </c>
      <c r="L145" s="151"/>
      <c r="M145" s="155"/>
      <c r="N145" s="156"/>
      <c r="O145" s="156"/>
      <c r="P145" s="156"/>
      <c r="Q145" s="156"/>
      <c r="R145" s="156"/>
      <c r="S145" s="156"/>
      <c r="T145" s="157"/>
      <c r="AT145" s="152" t="s">
        <v>130</v>
      </c>
      <c r="AU145" s="152" t="s">
        <v>79</v>
      </c>
      <c r="AV145" s="13" t="s">
        <v>79</v>
      </c>
      <c r="AW145" s="13" t="s">
        <v>31</v>
      </c>
      <c r="AX145" s="13" t="s">
        <v>77</v>
      </c>
      <c r="AY145" s="152" t="s">
        <v>119</v>
      </c>
    </row>
    <row r="146" spans="1:65" s="2" customFormat="1" ht="24" customHeight="1">
      <c r="A146" s="29"/>
      <c r="B146" s="134"/>
      <c r="C146" s="135" t="s">
        <v>236</v>
      </c>
      <c r="D146" s="135" t="s">
        <v>121</v>
      </c>
      <c r="E146" s="136" t="s">
        <v>467</v>
      </c>
      <c r="F146" s="137" t="s">
        <v>468</v>
      </c>
      <c r="G146" s="138" t="s">
        <v>151</v>
      </c>
      <c r="H146" s="139">
        <v>101.4</v>
      </c>
      <c r="I146" s="140">
        <v>0</v>
      </c>
      <c r="J146" s="140">
        <f>ROUND(I146*H146,2)</f>
        <v>0</v>
      </c>
      <c r="K146" s="137" t="s">
        <v>125</v>
      </c>
      <c r="L146" s="30"/>
      <c r="M146" s="141" t="s">
        <v>3</v>
      </c>
      <c r="N146" s="142" t="s">
        <v>40</v>
      </c>
      <c r="O146" s="143">
        <v>1.9359999999999999</v>
      </c>
      <c r="P146" s="143">
        <f>O146*H146</f>
        <v>196.31040000000002</v>
      </c>
      <c r="Q146" s="143">
        <v>1.9967999999999999</v>
      </c>
      <c r="R146" s="143">
        <f>Q146*H146</f>
        <v>202.47551999999999</v>
      </c>
      <c r="S146" s="143">
        <v>0</v>
      </c>
      <c r="T146" s="144">
        <f>S146*H146</f>
        <v>0</v>
      </c>
      <c r="U146" s="29"/>
      <c r="V146" s="29"/>
      <c r="W146" s="29"/>
      <c r="X146" s="29"/>
      <c r="Y146" s="29"/>
      <c r="Z146" s="29"/>
      <c r="AA146" s="29"/>
      <c r="AB146" s="29"/>
      <c r="AC146" s="29"/>
      <c r="AD146" s="29"/>
      <c r="AE146" s="29"/>
      <c r="AR146" s="145" t="s">
        <v>126</v>
      </c>
      <c r="AT146" s="145" t="s">
        <v>121</v>
      </c>
      <c r="AU146" s="145" t="s">
        <v>79</v>
      </c>
      <c r="AY146" s="17" t="s">
        <v>119</v>
      </c>
      <c r="BE146" s="146">
        <f>IF(N146="základní",J146,0)</f>
        <v>0</v>
      </c>
      <c r="BF146" s="146">
        <f>IF(N146="snížená",J146,0)</f>
        <v>0</v>
      </c>
      <c r="BG146" s="146">
        <f>IF(N146="zákl. přenesená",J146,0)</f>
        <v>0</v>
      </c>
      <c r="BH146" s="146">
        <f>IF(N146="sníž. přenesená",J146,0)</f>
        <v>0</v>
      </c>
      <c r="BI146" s="146">
        <f>IF(N146="nulová",J146,0)</f>
        <v>0</v>
      </c>
      <c r="BJ146" s="17" t="s">
        <v>77</v>
      </c>
      <c r="BK146" s="146">
        <f>ROUND(I146*H146,2)</f>
        <v>0</v>
      </c>
      <c r="BL146" s="17" t="s">
        <v>126</v>
      </c>
      <c r="BM146" s="145" t="s">
        <v>469</v>
      </c>
    </row>
    <row r="147" spans="1:65" s="2" customFormat="1" ht="97.5">
      <c r="A147" s="29"/>
      <c r="B147" s="30"/>
      <c r="C147" s="29"/>
      <c r="D147" s="147" t="s">
        <v>128</v>
      </c>
      <c r="E147" s="29"/>
      <c r="F147" s="148" t="s">
        <v>470</v>
      </c>
      <c r="G147" s="29"/>
      <c r="H147" s="29"/>
      <c r="I147" s="29"/>
      <c r="J147" s="29"/>
      <c r="K147" s="29"/>
      <c r="L147" s="30"/>
      <c r="M147" s="149"/>
      <c r="N147" s="150"/>
      <c r="O147" s="50"/>
      <c r="P147" s="50"/>
      <c r="Q147" s="50"/>
      <c r="R147" s="50"/>
      <c r="S147" s="50"/>
      <c r="T147" s="51"/>
      <c r="U147" s="29"/>
      <c r="V147" s="29"/>
      <c r="W147" s="29"/>
      <c r="X147" s="29"/>
      <c r="Y147" s="29"/>
      <c r="Z147" s="29"/>
      <c r="AA147" s="29"/>
      <c r="AB147" s="29"/>
      <c r="AC147" s="29"/>
      <c r="AD147" s="29"/>
      <c r="AE147" s="29"/>
      <c r="AT147" s="17" t="s">
        <v>128</v>
      </c>
      <c r="AU147" s="17" t="s">
        <v>79</v>
      </c>
    </row>
    <row r="148" spans="1:65" s="13" customFormat="1">
      <c r="B148" s="151"/>
      <c r="D148" s="147" t="s">
        <v>130</v>
      </c>
      <c r="E148" s="152" t="s">
        <v>3</v>
      </c>
      <c r="F148" s="153" t="s">
        <v>419</v>
      </c>
      <c r="H148" s="154">
        <v>101.4</v>
      </c>
      <c r="L148" s="151"/>
      <c r="M148" s="155"/>
      <c r="N148" s="156"/>
      <c r="O148" s="156"/>
      <c r="P148" s="156"/>
      <c r="Q148" s="156"/>
      <c r="R148" s="156"/>
      <c r="S148" s="156"/>
      <c r="T148" s="157"/>
      <c r="AT148" s="152" t="s">
        <v>130</v>
      </c>
      <c r="AU148" s="152" t="s">
        <v>79</v>
      </c>
      <c r="AV148" s="13" t="s">
        <v>79</v>
      </c>
      <c r="AW148" s="13" t="s">
        <v>31</v>
      </c>
      <c r="AX148" s="13" t="s">
        <v>77</v>
      </c>
      <c r="AY148" s="152" t="s">
        <v>119</v>
      </c>
    </row>
    <row r="149" spans="1:65" s="2" customFormat="1" ht="36" customHeight="1">
      <c r="A149" s="29"/>
      <c r="B149" s="134"/>
      <c r="C149" s="135" t="s">
        <v>8</v>
      </c>
      <c r="D149" s="135" t="s">
        <v>121</v>
      </c>
      <c r="E149" s="136" t="s">
        <v>471</v>
      </c>
      <c r="F149" s="137" t="s">
        <v>472</v>
      </c>
      <c r="G149" s="138" t="s">
        <v>151</v>
      </c>
      <c r="H149" s="139">
        <v>149.4</v>
      </c>
      <c r="I149" s="140">
        <v>0</v>
      </c>
      <c r="J149" s="140">
        <f>ROUND(I149*H149,2)</f>
        <v>0</v>
      </c>
      <c r="K149" s="137" t="s">
        <v>125</v>
      </c>
      <c r="L149" s="30"/>
      <c r="M149" s="141" t="s">
        <v>3</v>
      </c>
      <c r="N149" s="142" t="s">
        <v>40</v>
      </c>
      <c r="O149" s="143">
        <v>0.57499999999999996</v>
      </c>
      <c r="P149" s="143">
        <f>O149*H149</f>
        <v>85.905000000000001</v>
      </c>
      <c r="Q149" s="143">
        <v>2.13408</v>
      </c>
      <c r="R149" s="143">
        <f>Q149*H149</f>
        <v>318.83155199999999</v>
      </c>
      <c r="S149" s="143">
        <v>0</v>
      </c>
      <c r="T149" s="144">
        <f>S149*H149</f>
        <v>0</v>
      </c>
      <c r="U149" s="29"/>
      <c r="V149" s="29"/>
      <c r="W149" s="29"/>
      <c r="X149" s="29"/>
      <c r="Y149" s="29"/>
      <c r="Z149" s="29"/>
      <c r="AA149" s="29"/>
      <c r="AB149" s="29"/>
      <c r="AC149" s="29"/>
      <c r="AD149" s="29"/>
      <c r="AE149" s="29"/>
      <c r="AR149" s="145" t="s">
        <v>126</v>
      </c>
      <c r="AT149" s="145" t="s">
        <v>121</v>
      </c>
      <c r="AU149" s="145" t="s">
        <v>79</v>
      </c>
      <c r="AY149" s="17" t="s">
        <v>119</v>
      </c>
      <c r="BE149" s="146">
        <f>IF(N149="základní",J149,0)</f>
        <v>0</v>
      </c>
      <c r="BF149" s="146">
        <f>IF(N149="snížená",J149,0)</f>
        <v>0</v>
      </c>
      <c r="BG149" s="146">
        <f>IF(N149="zákl. přenesená",J149,0)</f>
        <v>0</v>
      </c>
      <c r="BH149" s="146">
        <f>IF(N149="sníž. přenesená",J149,0)</f>
        <v>0</v>
      </c>
      <c r="BI149" s="146">
        <f>IF(N149="nulová",J149,0)</f>
        <v>0</v>
      </c>
      <c r="BJ149" s="17" t="s">
        <v>77</v>
      </c>
      <c r="BK149" s="146">
        <f>ROUND(I149*H149,2)</f>
        <v>0</v>
      </c>
      <c r="BL149" s="17" t="s">
        <v>126</v>
      </c>
      <c r="BM149" s="145" t="s">
        <v>473</v>
      </c>
    </row>
    <row r="150" spans="1:65" s="2" customFormat="1" ht="107.25">
      <c r="A150" s="29"/>
      <c r="B150" s="30"/>
      <c r="C150" s="29"/>
      <c r="D150" s="147" t="s">
        <v>128</v>
      </c>
      <c r="E150" s="29"/>
      <c r="F150" s="148" t="s">
        <v>474</v>
      </c>
      <c r="G150" s="29"/>
      <c r="H150" s="29"/>
      <c r="I150" s="29"/>
      <c r="J150" s="29"/>
      <c r="K150" s="29"/>
      <c r="L150" s="30"/>
      <c r="M150" s="149"/>
      <c r="N150" s="150"/>
      <c r="O150" s="50"/>
      <c r="P150" s="50"/>
      <c r="Q150" s="50"/>
      <c r="R150" s="50"/>
      <c r="S150" s="50"/>
      <c r="T150" s="51"/>
      <c r="U150" s="29"/>
      <c r="V150" s="29"/>
      <c r="W150" s="29"/>
      <c r="X150" s="29"/>
      <c r="Y150" s="29"/>
      <c r="Z150" s="29"/>
      <c r="AA150" s="29"/>
      <c r="AB150" s="29"/>
      <c r="AC150" s="29"/>
      <c r="AD150" s="29"/>
      <c r="AE150" s="29"/>
      <c r="AT150" s="17" t="s">
        <v>128</v>
      </c>
      <c r="AU150" s="17" t="s">
        <v>79</v>
      </c>
    </row>
    <row r="151" spans="1:65" s="13" customFormat="1">
      <c r="B151" s="151"/>
      <c r="D151" s="147" t="s">
        <v>130</v>
      </c>
      <c r="E151" s="152" t="s">
        <v>3</v>
      </c>
      <c r="F151" s="153" t="s">
        <v>475</v>
      </c>
      <c r="H151" s="154">
        <v>149.4</v>
      </c>
      <c r="L151" s="151"/>
      <c r="M151" s="155"/>
      <c r="N151" s="156"/>
      <c r="O151" s="156"/>
      <c r="P151" s="156"/>
      <c r="Q151" s="156"/>
      <c r="R151" s="156"/>
      <c r="S151" s="156"/>
      <c r="T151" s="157"/>
      <c r="AT151" s="152" t="s">
        <v>130</v>
      </c>
      <c r="AU151" s="152" t="s">
        <v>79</v>
      </c>
      <c r="AV151" s="13" t="s">
        <v>79</v>
      </c>
      <c r="AW151" s="13" t="s">
        <v>31</v>
      </c>
      <c r="AX151" s="13" t="s">
        <v>77</v>
      </c>
      <c r="AY151" s="152" t="s">
        <v>119</v>
      </c>
    </row>
    <row r="152" spans="1:65" s="2" customFormat="1" ht="36" customHeight="1">
      <c r="A152" s="29"/>
      <c r="B152" s="134"/>
      <c r="C152" s="135" t="s">
        <v>246</v>
      </c>
      <c r="D152" s="135" t="s">
        <v>121</v>
      </c>
      <c r="E152" s="136" t="s">
        <v>476</v>
      </c>
      <c r="F152" s="137" t="s">
        <v>477</v>
      </c>
      <c r="G152" s="138" t="s">
        <v>124</v>
      </c>
      <c r="H152" s="139">
        <v>498</v>
      </c>
      <c r="I152" s="140">
        <v>0</v>
      </c>
      <c r="J152" s="140">
        <f>ROUND(I152*H152,2)</f>
        <v>0</v>
      </c>
      <c r="K152" s="137" t="s">
        <v>125</v>
      </c>
      <c r="L152" s="30"/>
      <c r="M152" s="141" t="s">
        <v>3</v>
      </c>
      <c r="N152" s="142" t="s">
        <v>40</v>
      </c>
      <c r="O152" s="143">
        <v>0.57499999999999996</v>
      </c>
      <c r="P152" s="143">
        <f>O152*H152</f>
        <v>286.34999999999997</v>
      </c>
      <c r="Q152" s="143">
        <v>0</v>
      </c>
      <c r="R152" s="143">
        <f>Q152*H152</f>
        <v>0</v>
      </c>
      <c r="S152" s="143">
        <v>0</v>
      </c>
      <c r="T152" s="144">
        <f>S152*H152</f>
        <v>0</v>
      </c>
      <c r="U152" s="29"/>
      <c r="V152" s="29"/>
      <c r="W152" s="29"/>
      <c r="X152" s="29"/>
      <c r="Y152" s="29"/>
      <c r="Z152" s="29"/>
      <c r="AA152" s="29"/>
      <c r="AB152" s="29"/>
      <c r="AC152" s="29"/>
      <c r="AD152" s="29"/>
      <c r="AE152" s="29"/>
      <c r="AR152" s="145" t="s">
        <v>126</v>
      </c>
      <c r="AT152" s="145" t="s">
        <v>121</v>
      </c>
      <c r="AU152" s="145" t="s">
        <v>79</v>
      </c>
      <c r="AY152" s="17" t="s">
        <v>119</v>
      </c>
      <c r="BE152" s="146">
        <f>IF(N152="základní",J152,0)</f>
        <v>0</v>
      </c>
      <c r="BF152" s="146">
        <f>IF(N152="snížená",J152,0)</f>
        <v>0</v>
      </c>
      <c r="BG152" s="146">
        <f>IF(N152="zákl. přenesená",J152,0)</f>
        <v>0</v>
      </c>
      <c r="BH152" s="146">
        <f>IF(N152="sníž. přenesená",J152,0)</f>
        <v>0</v>
      </c>
      <c r="BI152" s="146">
        <f>IF(N152="nulová",J152,0)</f>
        <v>0</v>
      </c>
      <c r="BJ152" s="17" t="s">
        <v>77</v>
      </c>
      <c r="BK152" s="146">
        <f>ROUND(I152*H152,2)</f>
        <v>0</v>
      </c>
      <c r="BL152" s="17" t="s">
        <v>126</v>
      </c>
      <c r="BM152" s="145" t="s">
        <v>478</v>
      </c>
    </row>
    <row r="153" spans="1:65" s="2" customFormat="1" ht="107.25">
      <c r="A153" s="29"/>
      <c r="B153" s="30"/>
      <c r="C153" s="29"/>
      <c r="D153" s="147" t="s">
        <v>128</v>
      </c>
      <c r="E153" s="29"/>
      <c r="F153" s="148" t="s">
        <v>474</v>
      </c>
      <c r="G153" s="29"/>
      <c r="H153" s="29"/>
      <c r="I153" s="29"/>
      <c r="J153" s="29"/>
      <c r="K153" s="29"/>
      <c r="L153" s="30"/>
      <c r="M153" s="149"/>
      <c r="N153" s="150"/>
      <c r="O153" s="50"/>
      <c r="P153" s="50"/>
      <c r="Q153" s="50"/>
      <c r="R153" s="50"/>
      <c r="S153" s="50"/>
      <c r="T153" s="51"/>
      <c r="U153" s="29"/>
      <c r="V153" s="29"/>
      <c r="W153" s="29"/>
      <c r="X153" s="29"/>
      <c r="Y153" s="29"/>
      <c r="Z153" s="29"/>
      <c r="AA153" s="29"/>
      <c r="AB153" s="29"/>
      <c r="AC153" s="29"/>
      <c r="AD153" s="29"/>
      <c r="AE153" s="29"/>
      <c r="AT153" s="17" t="s">
        <v>128</v>
      </c>
      <c r="AU153" s="17" t="s">
        <v>79</v>
      </c>
    </row>
    <row r="154" spans="1:65" s="13" customFormat="1">
      <c r="B154" s="151"/>
      <c r="D154" s="147" t="s">
        <v>130</v>
      </c>
      <c r="E154" s="152" t="s">
        <v>3</v>
      </c>
      <c r="F154" s="153" t="s">
        <v>479</v>
      </c>
      <c r="H154" s="154">
        <v>498</v>
      </c>
      <c r="L154" s="151"/>
      <c r="M154" s="155"/>
      <c r="N154" s="156"/>
      <c r="O154" s="156"/>
      <c r="P154" s="156"/>
      <c r="Q154" s="156"/>
      <c r="R154" s="156"/>
      <c r="S154" s="156"/>
      <c r="T154" s="157"/>
      <c r="AT154" s="152" t="s">
        <v>130</v>
      </c>
      <c r="AU154" s="152" t="s">
        <v>79</v>
      </c>
      <c r="AV154" s="13" t="s">
        <v>79</v>
      </c>
      <c r="AW154" s="13" t="s">
        <v>31</v>
      </c>
      <c r="AX154" s="13" t="s">
        <v>77</v>
      </c>
      <c r="AY154" s="152" t="s">
        <v>119</v>
      </c>
    </row>
    <row r="155" spans="1:65" s="12" customFormat="1" ht="22.9" customHeight="1">
      <c r="B155" s="122"/>
      <c r="D155" s="123" t="s">
        <v>68</v>
      </c>
      <c r="E155" s="132" t="s">
        <v>167</v>
      </c>
      <c r="F155" s="132" t="s">
        <v>275</v>
      </c>
      <c r="J155" s="133">
        <f>BK155</f>
        <v>0</v>
      </c>
      <c r="L155" s="122"/>
      <c r="M155" s="126"/>
      <c r="N155" s="127"/>
      <c r="O155" s="127"/>
      <c r="P155" s="128">
        <f>SUM(P156:P157)</f>
        <v>0</v>
      </c>
      <c r="Q155" s="127"/>
      <c r="R155" s="128">
        <f>SUM(R156:R157)</f>
        <v>0</v>
      </c>
      <c r="S155" s="127"/>
      <c r="T155" s="129">
        <f>SUM(T156:T157)</f>
        <v>0</v>
      </c>
      <c r="AR155" s="123" t="s">
        <v>77</v>
      </c>
      <c r="AT155" s="130" t="s">
        <v>68</v>
      </c>
      <c r="AU155" s="130" t="s">
        <v>77</v>
      </c>
      <c r="AY155" s="123" t="s">
        <v>119</v>
      </c>
      <c r="BK155" s="131">
        <f>SUM(BK156:BK157)</f>
        <v>0</v>
      </c>
    </row>
    <row r="156" spans="1:65" s="2" customFormat="1" ht="16.5" customHeight="1">
      <c r="A156" s="29"/>
      <c r="B156" s="134"/>
      <c r="C156" s="135" t="s">
        <v>253</v>
      </c>
      <c r="D156" s="135" t="s">
        <v>121</v>
      </c>
      <c r="E156" s="136" t="s">
        <v>480</v>
      </c>
      <c r="F156" s="137" t="s">
        <v>481</v>
      </c>
      <c r="G156" s="138" t="s">
        <v>144</v>
      </c>
      <c r="H156" s="139">
        <v>1.5</v>
      </c>
      <c r="I156" s="140">
        <v>0</v>
      </c>
      <c r="J156" s="140">
        <f>ROUND(I156*H156,2)</f>
        <v>0</v>
      </c>
      <c r="K156" s="137" t="s">
        <v>3</v>
      </c>
      <c r="L156" s="30"/>
      <c r="M156" s="141" t="s">
        <v>3</v>
      </c>
      <c r="N156" s="142" t="s">
        <v>40</v>
      </c>
      <c r="O156" s="143">
        <v>0</v>
      </c>
      <c r="P156" s="143">
        <f>O156*H156</f>
        <v>0</v>
      </c>
      <c r="Q156" s="143">
        <v>0</v>
      </c>
      <c r="R156" s="143">
        <f>Q156*H156</f>
        <v>0</v>
      </c>
      <c r="S156" s="143">
        <v>0</v>
      </c>
      <c r="T156" s="144">
        <f>S156*H156</f>
        <v>0</v>
      </c>
      <c r="U156" s="29"/>
      <c r="V156" s="29"/>
      <c r="W156" s="29"/>
      <c r="X156" s="29"/>
      <c r="Y156" s="29"/>
      <c r="Z156" s="29"/>
      <c r="AA156" s="29"/>
      <c r="AB156" s="29"/>
      <c r="AC156" s="29"/>
      <c r="AD156" s="29"/>
      <c r="AE156" s="29"/>
      <c r="AR156" s="145" t="s">
        <v>126</v>
      </c>
      <c r="AT156" s="145" t="s">
        <v>121</v>
      </c>
      <c r="AU156" s="145" t="s">
        <v>79</v>
      </c>
      <c r="AY156" s="17" t="s">
        <v>119</v>
      </c>
      <c r="BE156" s="146">
        <f>IF(N156="základní",J156,0)</f>
        <v>0</v>
      </c>
      <c r="BF156" s="146">
        <f>IF(N156="snížená",J156,0)</f>
        <v>0</v>
      </c>
      <c r="BG156" s="146">
        <f>IF(N156="zákl. přenesená",J156,0)</f>
        <v>0</v>
      </c>
      <c r="BH156" s="146">
        <f>IF(N156="sníž. přenesená",J156,0)</f>
        <v>0</v>
      </c>
      <c r="BI156" s="146">
        <f>IF(N156="nulová",J156,0)</f>
        <v>0</v>
      </c>
      <c r="BJ156" s="17" t="s">
        <v>77</v>
      </c>
      <c r="BK156" s="146">
        <f>ROUND(I156*H156,2)</f>
        <v>0</v>
      </c>
      <c r="BL156" s="17" t="s">
        <v>126</v>
      </c>
      <c r="BM156" s="145" t="s">
        <v>482</v>
      </c>
    </row>
    <row r="157" spans="1:65" s="13" customFormat="1">
      <c r="B157" s="151"/>
      <c r="D157" s="147" t="s">
        <v>130</v>
      </c>
      <c r="E157" s="152" t="s">
        <v>3</v>
      </c>
      <c r="F157" s="153" t="s">
        <v>483</v>
      </c>
      <c r="H157" s="154">
        <v>1.5</v>
      </c>
      <c r="L157" s="151"/>
      <c r="M157" s="155"/>
      <c r="N157" s="156"/>
      <c r="O157" s="156"/>
      <c r="P157" s="156"/>
      <c r="Q157" s="156"/>
      <c r="R157" s="156"/>
      <c r="S157" s="156"/>
      <c r="T157" s="157"/>
      <c r="AT157" s="152" t="s">
        <v>130</v>
      </c>
      <c r="AU157" s="152" t="s">
        <v>79</v>
      </c>
      <c r="AV157" s="13" t="s">
        <v>79</v>
      </c>
      <c r="AW157" s="13" t="s">
        <v>31</v>
      </c>
      <c r="AX157" s="13" t="s">
        <v>77</v>
      </c>
      <c r="AY157" s="152" t="s">
        <v>119</v>
      </c>
    </row>
    <row r="158" spans="1:65" s="12" customFormat="1" ht="22.9" customHeight="1">
      <c r="B158" s="122"/>
      <c r="D158" s="123" t="s">
        <v>68</v>
      </c>
      <c r="E158" s="132" t="s">
        <v>171</v>
      </c>
      <c r="F158" s="132" t="s">
        <v>306</v>
      </c>
      <c r="J158" s="133">
        <f>BK158</f>
        <v>0</v>
      </c>
      <c r="L158" s="122"/>
      <c r="M158" s="126"/>
      <c r="N158" s="127"/>
      <c r="O158" s="127"/>
      <c r="P158" s="128">
        <f>SUM(P159:P164)</f>
        <v>422.96159999999998</v>
      </c>
      <c r="Q158" s="127"/>
      <c r="R158" s="128">
        <f>SUM(R159:R164)</f>
        <v>7.0559999999999998E-2</v>
      </c>
      <c r="S158" s="127"/>
      <c r="T158" s="129">
        <f>SUM(T159:T164)</f>
        <v>124.29600000000001</v>
      </c>
      <c r="AR158" s="123" t="s">
        <v>77</v>
      </c>
      <c r="AT158" s="130" t="s">
        <v>68</v>
      </c>
      <c r="AU158" s="130" t="s">
        <v>77</v>
      </c>
      <c r="AY158" s="123" t="s">
        <v>119</v>
      </c>
      <c r="BK158" s="131">
        <f>SUM(BK159:BK164)</f>
        <v>0</v>
      </c>
    </row>
    <row r="159" spans="1:65" s="2" customFormat="1" ht="60" customHeight="1">
      <c r="A159" s="29"/>
      <c r="B159" s="134"/>
      <c r="C159" s="135" t="s">
        <v>258</v>
      </c>
      <c r="D159" s="135" t="s">
        <v>121</v>
      </c>
      <c r="E159" s="136" t="s">
        <v>484</v>
      </c>
      <c r="F159" s="137" t="s">
        <v>485</v>
      </c>
      <c r="G159" s="138" t="s">
        <v>151</v>
      </c>
      <c r="H159" s="139">
        <v>48</v>
      </c>
      <c r="I159" s="140">
        <v>0</v>
      </c>
      <c r="J159" s="140">
        <f>ROUND(I159*H159,2)</f>
        <v>0</v>
      </c>
      <c r="K159" s="137" t="s">
        <v>125</v>
      </c>
      <c r="L159" s="30"/>
      <c r="M159" s="141" t="s">
        <v>3</v>
      </c>
      <c r="N159" s="142" t="s">
        <v>40</v>
      </c>
      <c r="O159" s="143">
        <v>7.9349999999999996</v>
      </c>
      <c r="P159" s="143">
        <f>O159*H159</f>
        <v>380.88</v>
      </c>
      <c r="Q159" s="143">
        <v>1.47E-3</v>
      </c>
      <c r="R159" s="143">
        <f>Q159*H159</f>
        <v>7.0559999999999998E-2</v>
      </c>
      <c r="S159" s="143">
        <v>2.4470000000000001</v>
      </c>
      <c r="T159" s="144">
        <f>S159*H159</f>
        <v>117.456</v>
      </c>
      <c r="U159" s="29"/>
      <c r="V159" s="29"/>
      <c r="W159" s="29"/>
      <c r="X159" s="29"/>
      <c r="Y159" s="29"/>
      <c r="Z159" s="29"/>
      <c r="AA159" s="29"/>
      <c r="AB159" s="29"/>
      <c r="AC159" s="29"/>
      <c r="AD159" s="29"/>
      <c r="AE159" s="29"/>
      <c r="AR159" s="145" t="s">
        <v>126</v>
      </c>
      <c r="AT159" s="145" t="s">
        <v>121</v>
      </c>
      <c r="AU159" s="145" t="s">
        <v>79</v>
      </c>
      <c r="AY159" s="17" t="s">
        <v>119</v>
      </c>
      <c r="BE159" s="146">
        <f>IF(N159="základní",J159,0)</f>
        <v>0</v>
      </c>
      <c r="BF159" s="146">
        <f>IF(N159="snížená",J159,0)</f>
        <v>0</v>
      </c>
      <c r="BG159" s="146">
        <f>IF(N159="zákl. přenesená",J159,0)</f>
        <v>0</v>
      </c>
      <c r="BH159" s="146">
        <f>IF(N159="sníž. přenesená",J159,0)</f>
        <v>0</v>
      </c>
      <c r="BI159" s="146">
        <f>IF(N159="nulová",J159,0)</f>
        <v>0</v>
      </c>
      <c r="BJ159" s="17" t="s">
        <v>77</v>
      </c>
      <c r="BK159" s="146">
        <f>ROUND(I159*H159,2)</f>
        <v>0</v>
      </c>
      <c r="BL159" s="17" t="s">
        <v>126</v>
      </c>
      <c r="BM159" s="145" t="s">
        <v>486</v>
      </c>
    </row>
    <row r="160" spans="1:65" s="2" customFormat="1" ht="409.5">
      <c r="A160" s="29"/>
      <c r="B160" s="30"/>
      <c r="C160" s="29"/>
      <c r="D160" s="147" t="s">
        <v>128</v>
      </c>
      <c r="E160" s="29"/>
      <c r="F160" s="158" t="s">
        <v>487</v>
      </c>
      <c r="G160" s="29"/>
      <c r="H160" s="29"/>
      <c r="I160" s="29"/>
      <c r="J160" s="29"/>
      <c r="K160" s="29"/>
      <c r="L160" s="30"/>
      <c r="M160" s="149"/>
      <c r="N160" s="150"/>
      <c r="O160" s="50"/>
      <c r="P160" s="50"/>
      <c r="Q160" s="50"/>
      <c r="R160" s="50"/>
      <c r="S160" s="50"/>
      <c r="T160" s="51"/>
      <c r="U160" s="29"/>
      <c r="V160" s="29"/>
      <c r="W160" s="29"/>
      <c r="X160" s="29"/>
      <c r="Y160" s="29"/>
      <c r="Z160" s="29"/>
      <c r="AA160" s="29"/>
      <c r="AB160" s="29"/>
      <c r="AC160" s="29"/>
      <c r="AD160" s="29"/>
      <c r="AE160" s="29"/>
      <c r="AT160" s="17" t="s">
        <v>128</v>
      </c>
      <c r="AU160" s="17" t="s">
        <v>79</v>
      </c>
    </row>
    <row r="161" spans="1:65" s="13" customFormat="1">
      <c r="B161" s="151"/>
      <c r="D161" s="147" t="s">
        <v>130</v>
      </c>
      <c r="E161" s="152" t="s">
        <v>3</v>
      </c>
      <c r="F161" s="153" t="s">
        <v>488</v>
      </c>
      <c r="H161" s="154">
        <v>48</v>
      </c>
      <c r="L161" s="151"/>
      <c r="M161" s="155"/>
      <c r="N161" s="156"/>
      <c r="O161" s="156"/>
      <c r="P161" s="156"/>
      <c r="Q161" s="156"/>
      <c r="R161" s="156"/>
      <c r="S161" s="156"/>
      <c r="T161" s="157"/>
      <c r="AT161" s="152" t="s">
        <v>130</v>
      </c>
      <c r="AU161" s="152" t="s">
        <v>79</v>
      </c>
      <c r="AV161" s="13" t="s">
        <v>79</v>
      </c>
      <c r="AW161" s="13" t="s">
        <v>31</v>
      </c>
      <c r="AX161" s="13" t="s">
        <v>77</v>
      </c>
      <c r="AY161" s="152" t="s">
        <v>119</v>
      </c>
    </row>
    <row r="162" spans="1:65" s="2" customFormat="1" ht="48" customHeight="1">
      <c r="A162" s="29"/>
      <c r="B162" s="134"/>
      <c r="C162" s="135" t="s">
        <v>262</v>
      </c>
      <c r="D162" s="135" t="s">
        <v>121</v>
      </c>
      <c r="E162" s="136" t="s">
        <v>489</v>
      </c>
      <c r="F162" s="137" t="s">
        <v>490</v>
      </c>
      <c r="G162" s="138" t="s">
        <v>151</v>
      </c>
      <c r="H162" s="139">
        <v>2.4</v>
      </c>
      <c r="I162" s="140">
        <v>0</v>
      </c>
      <c r="J162" s="140">
        <f>ROUND(I162*H162,2)</f>
        <v>0</v>
      </c>
      <c r="K162" s="137" t="s">
        <v>125</v>
      </c>
      <c r="L162" s="30"/>
      <c r="M162" s="141" t="s">
        <v>3</v>
      </c>
      <c r="N162" s="142" t="s">
        <v>40</v>
      </c>
      <c r="O162" s="143">
        <v>17.533999999999999</v>
      </c>
      <c r="P162" s="143">
        <f>O162*H162</f>
        <v>42.081599999999995</v>
      </c>
      <c r="Q162" s="143">
        <v>0</v>
      </c>
      <c r="R162" s="143">
        <f>Q162*H162</f>
        <v>0</v>
      </c>
      <c r="S162" s="143">
        <v>2.85</v>
      </c>
      <c r="T162" s="144">
        <f>S162*H162</f>
        <v>6.84</v>
      </c>
      <c r="U162" s="29"/>
      <c r="V162" s="29"/>
      <c r="W162" s="29"/>
      <c r="X162" s="29"/>
      <c r="Y162" s="29"/>
      <c r="Z162" s="29"/>
      <c r="AA162" s="29"/>
      <c r="AB162" s="29"/>
      <c r="AC162" s="29"/>
      <c r="AD162" s="29"/>
      <c r="AE162" s="29"/>
      <c r="AR162" s="145" t="s">
        <v>126</v>
      </c>
      <c r="AT162" s="145" t="s">
        <v>121</v>
      </c>
      <c r="AU162" s="145" t="s">
        <v>79</v>
      </c>
      <c r="AY162" s="17" t="s">
        <v>119</v>
      </c>
      <c r="BE162" s="146">
        <f>IF(N162="základní",J162,0)</f>
        <v>0</v>
      </c>
      <c r="BF162" s="146">
        <f>IF(N162="snížená",J162,0)</f>
        <v>0</v>
      </c>
      <c r="BG162" s="146">
        <f>IF(N162="zákl. přenesená",J162,0)</f>
        <v>0</v>
      </c>
      <c r="BH162" s="146">
        <f>IF(N162="sníž. přenesená",J162,0)</f>
        <v>0</v>
      </c>
      <c r="BI162" s="146">
        <f>IF(N162="nulová",J162,0)</f>
        <v>0</v>
      </c>
      <c r="BJ162" s="17" t="s">
        <v>77</v>
      </c>
      <c r="BK162" s="146">
        <f>ROUND(I162*H162,2)</f>
        <v>0</v>
      </c>
      <c r="BL162" s="17" t="s">
        <v>126</v>
      </c>
      <c r="BM162" s="145" t="s">
        <v>491</v>
      </c>
    </row>
    <row r="163" spans="1:65" s="2" customFormat="1" ht="409.5">
      <c r="A163" s="29"/>
      <c r="B163" s="30"/>
      <c r="C163" s="29"/>
      <c r="D163" s="147" t="s">
        <v>128</v>
      </c>
      <c r="E163" s="29"/>
      <c r="F163" s="158" t="s">
        <v>487</v>
      </c>
      <c r="G163" s="29"/>
      <c r="H163" s="29"/>
      <c r="I163" s="29"/>
      <c r="J163" s="29"/>
      <c r="K163" s="29"/>
      <c r="L163" s="30"/>
      <c r="M163" s="149"/>
      <c r="N163" s="150"/>
      <c r="O163" s="50"/>
      <c r="P163" s="50"/>
      <c r="Q163" s="50"/>
      <c r="R163" s="50"/>
      <c r="S163" s="50"/>
      <c r="T163" s="51"/>
      <c r="U163" s="29"/>
      <c r="V163" s="29"/>
      <c r="W163" s="29"/>
      <c r="X163" s="29"/>
      <c r="Y163" s="29"/>
      <c r="Z163" s="29"/>
      <c r="AA163" s="29"/>
      <c r="AB163" s="29"/>
      <c r="AC163" s="29"/>
      <c r="AD163" s="29"/>
      <c r="AE163" s="29"/>
      <c r="AT163" s="17" t="s">
        <v>128</v>
      </c>
      <c r="AU163" s="17" t="s">
        <v>79</v>
      </c>
    </row>
    <row r="164" spans="1:65" s="13" customFormat="1">
      <c r="B164" s="151"/>
      <c r="D164" s="147" t="s">
        <v>130</v>
      </c>
      <c r="E164" s="152" t="s">
        <v>3</v>
      </c>
      <c r="F164" s="153" t="s">
        <v>492</v>
      </c>
      <c r="H164" s="154">
        <v>2.4</v>
      </c>
      <c r="L164" s="151"/>
      <c r="M164" s="155"/>
      <c r="N164" s="156"/>
      <c r="O164" s="156"/>
      <c r="P164" s="156"/>
      <c r="Q164" s="156"/>
      <c r="R164" s="156"/>
      <c r="S164" s="156"/>
      <c r="T164" s="157"/>
      <c r="AT164" s="152" t="s">
        <v>130</v>
      </c>
      <c r="AU164" s="152" t="s">
        <v>79</v>
      </c>
      <c r="AV164" s="13" t="s">
        <v>79</v>
      </c>
      <c r="AW164" s="13" t="s">
        <v>31</v>
      </c>
      <c r="AX164" s="13" t="s">
        <v>77</v>
      </c>
      <c r="AY164" s="152" t="s">
        <v>119</v>
      </c>
    </row>
    <row r="165" spans="1:65" s="12" customFormat="1" ht="22.9" customHeight="1">
      <c r="B165" s="122"/>
      <c r="D165" s="123" t="s">
        <v>68</v>
      </c>
      <c r="E165" s="132" t="s">
        <v>493</v>
      </c>
      <c r="F165" s="132" t="s">
        <v>494</v>
      </c>
      <c r="J165" s="133">
        <f>BK165</f>
        <v>0</v>
      </c>
      <c r="L165" s="122"/>
      <c r="M165" s="126"/>
      <c r="N165" s="127"/>
      <c r="O165" s="127"/>
      <c r="P165" s="128">
        <f>SUM(P166:P171)</f>
        <v>62.272296000000004</v>
      </c>
      <c r="Q165" s="127"/>
      <c r="R165" s="128">
        <f>SUM(R166:R171)</f>
        <v>0</v>
      </c>
      <c r="S165" s="127"/>
      <c r="T165" s="129">
        <f>SUM(T166:T171)</f>
        <v>0</v>
      </c>
      <c r="AR165" s="123" t="s">
        <v>77</v>
      </c>
      <c r="AT165" s="130" t="s">
        <v>68</v>
      </c>
      <c r="AU165" s="130" t="s">
        <v>77</v>
      </c>
      <c r="AY165" s="123" t="s">
        <v>119</v>
      </c>
      <c r="BK165" s="131">
        <f>SUM(BK166:BK171)</f>
        <v>0</v>
      </c>
    </row>
    <row r="166" spans="1:65" s="2" customFormat="1" ht="36" customHeight="1">
      <c r="A166" s="29"/>
      <c r="B166" s="134"/>
      <c r="C166" s="135" t="s">
        <v>266</v>
      </c>
      <c r="D166" s="135" t="s">
        <v>121</v>
      </c>
      <c r="E166" s="136" t="s">
        <v>495</v>
      </c>
      <c r="F166" s="137" t="s">
        <v>496</v>
      </c>
      <c r="G166" s="138" t="s">
        <v>359</v>
      </c>
      <c r="H166" s="139">
        <v>124.29600000000001</v>
      </c>
      <c r="I166" s="140">
        <v>0</v>
      </c>
      <c r="J166" s="140">
        <f>ROUND(I166*H166,2)</f>
        <v>0</v>
      </c>
      <c r="K166" s="137" t="s">
        <v>125</v>
      </c>
      <c r="L166" s="30"/>
      <c r="M166" s="141" t="s">
        <v>3</v>
      </c>
      <c r="N166" s="142" t="s">
        <v>40</v>
      </c>
      <c r="O166" s="143">
        <v>0.246</v>
      </c>
      <c r="P166" s="143">
        <f>O166*H166</f>
        <v>30.576816000000001</v>
      </c>
      <c r="Q166" s="143">
        <v>0</v>
      </c>
      <c r="R166" s="143">
        <f>Q166*H166</f>
        <v>0</v>
      </c>
      <c r="S166" s="143">
        <v>0</v>
      </c>
      <c r="T166" s="144">
        <f>S166*H166</f>
        <v>0</v>
      </c>
      <c r="U166" s="29"/>
      <c r="V166" s="29"/>
      <c r="W166" s="29"/>
      <c r="X166" s="29"/>
      <c r="Y166" s="29"/>
      <c r="Z166" s="29"/>
      <c r="AA166" s="29"/>
      <c r="AB166" s="29"/>
      <c r="AC166" s="29"/>
      <c r="AD166" s="29"/>
      <c r="AE166" s="29"/>
      <c r="AR166" s="145" t="s">
        <v>126</v>
      </c>
      <c r="AT166" s="145" t="s">
        <v>121</v>
      </c>
      <c r="AU166" s="145" t="s">
        <v>79</v>
      </c>
      <c r="AY166" s="17" t="s">
        <v>119</v>
      </c>
      <c r="BE166" s="146">
        <f>IF(N166="základní",J166,0)</f>
        <v>0</v>
      </c>
      <c r="BF166" s="146">
        <f>IF(N166="snížená",J166,0)</f>
        <v>0</v>
      </c>
      <c r="BG166" s="146">
        <f>IF(N166="zákl. přenesená",J166,0)</f>
        <v>0</v>
      </c>
      <c r="BH166" s="146">
        <f>IF(N166="sníž. přenesená",J166,0)</f>
        <v>0</v>
      </c>
      <c r="BI166" s="146">
        <f>IF(N166="nulová",J166,0)</f>
        <v>0</v>
      </c>
      <c r="BJ166" s="17" t="s">
        <v>77</v>
      </c>
      <c r="BK166" s="146">
        <f>ROUND(I166*H166,2)</f>
        <v>0</v>
      </c>
      <c r="BL166" s="17" t="s">
        <v>126</v>
      </c>
      <c r="BM166" s="145" t="s">
        <v>497</v>
      </c>
    </row>
    <row r="167" spans="1:65" s="2" customFormat="1" ht="273">
      <c r="A167" s="29"/>
      <c r="B167" s="30"/>
      <c r="C167" s="29"/>
      <c r="D167" s="147" t="s">
        <v>128</v>
      </c>
      <c r="E167" s="29"/>
      <c r="F167" s="148" t="s">
        <v>498</v>
      </c>
      <c r="G167" s="29"/>
      <c r="H167" s="29"/>
      <c r="I167" s="29"/>
      <c r="J167" s="29"/>
      <c r="K167" s="29"/>
      <c r="L167" s="30"/>
      <c r="M167" s="149"/>
      <c r="N167" s="150"/>
      <c r="O167" s="50"/>
      <c r="P167" s="50"/>
      <c r="Q167" s="50"/>
      <c r="R167" s="50"/>
      <c r="S167" s="50"/>
      <c r="T167" s="51"/>
      <c r="U167" s="29"/>
      <c r="V167" s="29"/>
      <c r="W167" s="29"/>
      <c r="X167" s="29"/>
      <c r="Y167" s="29"/>
      <c r="Z167" s="29"/>
      <c r="AA167" s="29"/>
      <c r="AB167" s="29"/>
      <c r="AC167" s="29"/>
      <c r="AD167" s="29"/>
      <c r="AE167" s="29"/>
      <c r="AT167" s="17" t="s">
        <v>128</v>
      </c>
      <c r="AU167" s="17" t="s">
        <v>79</v>
      </c>
    </row>
    <row r="168" spans="1:65" s="2" customFormat="1" ht="48" customHeight="1">
      <c r="A168" s="29"/>
      <c r="B168" s="134"/>
      <c r="C168" s="135" t="s">
        <v>271</v>
      </c>
      <c r="D168" s="135" t="s">
        <v>121</v>
      </c>
      <c r="E168" s="136" t="s">
        <v>499</v>
      </c>
      <c r="F168" s="137" t="s">
        <v>500</v>
      </c>
      <c r="G168" s="138" t="s">
        <v>359</v>
      </c>
      <c r="H168" s="139">
        <v>1864.44</v>
      </c>
      <c r="I168" s="140">
        <v>0</v>
      </c>
      <c r="J168" s="140">
        <f>ROUND(I168*H168,2)</f>
        <v>0</v>
      </c>
      <c r="K168" s="137" t="s">
        <v>125</v>
      </c>
      <c r="L168" s="30"/>
      <c r="M168" s="141" t="s">
        <v>3</v>
      </c>
      <c r="N168" s="142" t="s">
        <v>40</v>
      </c>
      <c r="O168" s="143">
        <v>1.7000000000000001E-2</v>
      </c>
      <c r="P168" s="143">
        <f>O168*H168</f>
        <v>31.695480000000003</v>
      </c>
      <c r="Q168" s="143">
        <v>0</v>
      </c>
      <c r="R168" s="143">
        <f>Q168*H168</f>
        <v>0</v>
      </c>
      <c r="S168" s="143">
        <v>0</v>
      </c>
      <c r="T168" s="144">
        <f>S168*H168</f>
        <v>0</v>
      </c>
      <c r="U168" s="29"/>
      <c r="V168" s="29"/>
      <c r="W168" s="29"/>
      <c r="X168" s="29"/>
      <c r="Y168" s="29"/>
      <c r="Z168" s="29"/>
      <c r="AA168" s="29"/>
      <c r="AB168" s="29"/>
      <c r="AC168" s="29"/>
      <c r="AD168" s="29"/>
      <c r="AE168" s="29"/>
      <c r="AR168" s="145" t="s">
        <v>126</v>
      </c>
      <c r="AT168" s="145" t="s">
        <v>121</v>
      </c>
      <c r="AU168" s="145" t="s">
        <v>79</v>
      </c>
      <c r="AY168" s="17" t="s">
        <v>119</v>
      </c>
      <c r="BE168" s="146">
        <f>IF(N168="základní",J168,0)</f>
        <v>0</v>
      </c>
      <c r="BF168" s="146">
        <f>IF(N168="snížená",J168,0)</f>
        <v>0</v>
      </c>
      <c r="BG168" s="146">
        <f>IF(N168="zákl. přenesená",J168,0)</f>
        <v>0</v>
      </c>
      <c r="BH168" s="146">
        <f>IF(N168="sníž. přenesená",J168,0)</f>
        <v>0</v>
      </c>
      <c r="BI168" s="146">
        <f>IF(N168="nulová",J168,0)</f>
        <v>0</v>
      </c>
      <c r="BJ168" s="17" t="s">
        <v>77</v>
      </c>
      <c r="BK168" s="146">
        <f>ROUND(I168*H168,2)</f>
        <v>0</v>
      </c>
      <c r="BL168" s="17" t="s">
        <v>126</v>
      </c>
      <c r="BM168" s="145" t="s">
        <v>501</v>
      </c>
    </row>
    <row r="169" spans="1:65" s="2" customFormat="1" ht="273">
      <c r="A169" s="29"/>
      <c r="B169" s="30"/>
      <c r="C169" s="29"/>
      <c r="D169" s="147" t="s">
        <v>128</v>
      </c>
      <c r="E169" s="29"/>
      <c r="F169" s="148" t="s">
        <v>498</v>
      </c>
      <c r="G169" s="29"/>
      <c r="H169" s="29"/>
      <c r="I169" s="29"/>
      <c r="J169" s="29"/>
      <c r="K169" s="29"/>
      <c r="L169" s="30"/>
      <c r="M169" s="149"/>
      <c r="N169" s="150"/>
      <c r="O169" s="50"/>
      <c r="P169" s="50"/>
      <c r="Q169" s="50"/>
      <c r="R169" s="50"/>
      <c r="S169" s="50"/>
      <c r="T169" s="51"/>
      <c r="U169" s="29"/>
      <c r="V169" s="29"/>
      <c r="W169" s="29"/>
      <c r="X169" s="29"/>
      <c r="Y169" s="29"/>
      <c r="Z169" s="29"/>
      <c r="AA169" s="29"/>
      <c r="AB169" s="29"/>
      <c r="AC169" s="29"/>
      <c r="AD169" s="29"/>
      <c r="AE169" s="29"/>
      <c r="AT169" s="17" t="s">
        <v>128</v>
      </c>
      <c r="AU169" s="17" t="s">
        <v>79</v>
      </c>
    </row>
    <row r="170" spans="1:65" s="13" customFormat="1">
      <c r="B170" s="151"/>
      <c r="D170" s="147" t="s">
        <v>130</v>
      </c>
      <c r="F170" s="153" t="s">
        <v>502</v>
      </c>
      <c r="H170" s="154">
        <v>1864.44</v>
      </c>
      <c r="L170" s="151"/>
      <c r="M170" s="155"/>
      <c r="N170" s="156"/>
      <c r="O170" s="156"/>
      <c r="P170" s="156"/>
      <c r="Q170" s="156"/>
      <c r="R170" s="156"/>
      <c r="S170" s="156"/>
      <c r="T170" s="157"/>
      <c r="AT170" s="152" t="s">
        <v>130</v>
      </c>
      <c r="AU170" s="152" t="s">
        <v>79</v>
      </c>
      <c r="AV170" s="13" t="s">
        <v>79</v>
      </c>
      <c r="AW170" s="13" t="s">
        <v>4</v>
      </c>
      <c r="AX170" s="13" t="s">
        <v>77</v>
      </c>
      <c r="AY170" s="152" t="s">
        <v>119</v>
      </c>
    </row>
    <row r="171" spans="1:65" s="2" customFormat="1" ht="24" customHeight="1">
      <c r="A171" s="29"/>
      <c r="B171" s="134"/>
      <c r="C171" s="159" t="s">
        <v>276</v>
      </c>
      <c r="D171" s="159" t="s">
        <v>194</v>
      </c>
      <c r="E171" s="160" t="s">
        <v>503</v>
      </c>
      <c r="F171" s="161" t="s">
        <v>504</v>
      </c>
      <c r="G171" s="162" t="s">
        <v>359</v>
      </c>
      <c r="H171" s="163">
        <v>124.29600000000001</v>
      </c>
      <c r="I171" s="164">
        <v>0</v>
      </c>
      <c r="J171" s="164">
        <f>ROUND(I171*H171,2)</f>
        <v>0</v>
      </c>
      <c r="K171" s="161" t="s">
        <v>125</v>
      </c>
      <c r="L171" s="165"/>
      <c r="M171" s="166" t="s">
        <v>3</v>
      </c>
      <c r="N171" s="167" t="s">
        <v>40</v>
      </c>
      <c r="O171" s="143">
        <v>0</v>
      </c>
      <c r="P171" s="143">
        <f>O171*H171</f>
        <v>0</v>
      </c>
      <c r="Q171" s="143">
        <v>0</v>
      </c>
      <c r="R171" s="143">
        <f>Q171*H171</f>
        <v>0</v>
      </c>
      <c r="S171" s="143">
        <v>0</v>
      </c>
      <c r="T171" s="144">
        <f>S171*H171</f>
        <v>0</v>
      </c>
      <c r="U171" s="29"/>
      <c r="V171" s="29"/>
      <c r="W171" s="29"/>
      <c r="X171" s="29"/>
      <c r="Y171" s="29"/>
      <c r="Z171" s="29"/>
      <c r="AA171" s="29"/>
      <c r="AB171" s="29"/>
      <c r="AC171" s="29"/>
      <c r="AD171" s="29"/>
      <c r="AE171" s="29"/>
      <c r="AR171" s="145" t="s">
        <v>167</v>
      </c>
      <c r="AT171" s="145" t="s">
        <v>194</v>
      </c>
      <c r="AU171" s="145" t="s">
        <v>79</v>
      </c>
      <c r="AY171" s="17" t="s">
        <v>119</v>
      </c>
      <c r="BE171" s="146">
        <f>IF(N171="základní",J171,0)</f>
        <v>0</v>
      </c>
      <c r="BF171" s="146">
        <f>IF(N171="snížená",J171,0)</f>
        <v>0</v>
      </c>
      <c r="BG171" s="146">
        <f>IF(N171="zákl. přenesená",J171,0)</f>
        <v>0</v>
      </c>
      <c r="BH171" s="146">
        <f>IF(N171="sníž. přenesená",J171,0)</f>
        <v>0</v>
      </c>
      <c r="BI171" s="146">
        <f>IF(N171="nulová",J171,0)</f>
        <v>0</v>
      </c>
      <c r="BJ171" s="17" t="s">
        <v>77</v>
      </c>
      <c r="BK171" s="146">
        <f>ROUND(I171*H171,2)</f>
        <v>0</v>
      </c>
      <c r="BL171" s="17" t="s">
        <v>126</v>
      </c>
      <c r="BM171" s="145" t="s">
        <v>505</v>
      </c>
    </row>
    <row r="172" spans="1:65" s="12" customFormat="1" ht="22.9" customHeight="1">
      <c r="B172" s="122"/>
      <c r="D172" s="123" t="s">
        <v>68</v>
      </c>
      <c r="E172" s="132" t="s">
        <v>354</v>
      </c>
      <c r="F172" s="132" t="s">
        <v>355</v>
      </c>
      <c r="J172" s="133">
        <f>BK172</f>
        <v>0</v>
      </c>
      <c r="L172" s="122"/>
      <c r="M172" s="126"/>
      <c r="N172" s="127"/>
      <c r="O172" s="127"/>
      <c r="P172" s="128">
        <f>P173</f>
        <v>424.12287600000002</v>
      </c>
      <c r="Q172" s="127"/>
      <c r="R172" s="128">
        <f>R173</f>
        <v>0</v>
      </c>
      <c r="S172" s="127"/>
      <c r="T172" s="129">
        <f>T173</f>
        <v>0</v>
      </c>
      <c r="AR172" s="123" t="s">
        <v>77</v>
      </c>
      <c r="AT172" s="130" t="s">
        <v>68</v>
      </c>
      <c r="AU172" s="130" t="s">
        <v>77</v>
      </c>
      <c r="AY172" s="123" t="s">
        <v>119</v>
      </c>
      <c r="BK172" s="131">
        <f>BK173</f>
        <v>0</v>
      </c>
    </row>
    <row r="173" spans="1:65" s="2" customFormat="1" ht="24" customHeight="1">
      <c r="A173" s="29"/>
      <c r="B173" s="134"/>
      <c r="C173" s="135" t="s">
        <v>282</v>
      </c>
      <c r="D173" s="135" t="s">
        <v>121</v>
      </c>
      <c r="E173" s="136" t="s">
        <v>506</v>
      </c>
      <c r="F173" s="137" t="s">
        <v>507</v>
      </c>
      <c r="G173" s="138" t="s">
        <v>359</v>
      </c>
      <c r="H173" s="139">
        <v>538.22699999999998</v>
      </c>
      <c r="I173" s="140">
        <v>0</v>
      </c>
      <c r="J173" s="140">
        <f>ROUND(I173*H173,2)</f>
        <v>0</v>
      </c>
      <c r="K173" s="137" t="s">
        <v>125</v>
      </c>
      <c r="L173" s="30"/>
      <c r="M173" s="179" t="s">
        <v>3</v>
      </c>
      <c r="N173" s="180" t="s">
        <v>40</v>
      </c>
      <c r="O173" s="181">
        <v>0.78800000000000003</v>
      </c>
      <c r="P173" s="181">
        <f>O173*H173</f>
        <v>424.12287600000002</v>
      </c>
      <c r="Q173" s="181">
        <v>0</v>
      </c>
      <c r="R173" s="181">
        <f>Q173*H173</f>
        <v>0</v>
      </c>
      <c r="S173" s="181">
        <v>0</v>
      </c>
      <c r="T173" s="182">
        <f>S173*H173</f>
        <v>0</v>
      </c>
      <c r="U173" s="29"/>
      <c r="V173" s="29"/>
      <c r="W173" s="29"/>
      <c r="X173" s="29"/>
      <c r="Y173" s="29"/>
      <c r="Z173" s="29"/>
      <c r="AA173" s="29"/>
      <c r="AB173" s="29"/>
      <c r="AC173" s="29"/>
      <c r="AD173" s="29"/>
      <c r="AE173" s="29"/>
      <c r="AR173" s="145" t="s">
        <v>126</v>
      </c>
      <c r="AT173" s="145" t="s">
        <v>121</v>
      </c>
      <c r="AU173" s="145" t="s">
        <v>79</v>
      </c>
      <c r="AY173" s="17" t="s">
        <v>119</v>
      </c>
      <c r="BE173" s="146">
        <f>IF(N173="základní",J173,0)</f>
        <v>0</v>
      </c>
      <c r="BF173" s="146">
        <f>IF(N173="snížená",J173,0)</f>
        <v>0</v>
      </c>
      <c r="BG173" s="146">
        <f>IF(N173="zákl. přenesená",J173,0)</f>
        <v>0</v>
      </c>
      <c r="BH173" s="146">
        <f>IF(N173="sníž. přenesená",J173,0)</f>
        <v>0</v>
      </c>
      <c r="BI173" s="146">
        <f>IF(N173="nulová",J173,0)</f>
        <v>0</v>
      </c>
      <c r="BJ173" s="17" t="s">
        <v>77</v>
      </c>
      <c r="BK173" s="146">
        <f>ROUND(I173*H173,2)</f>
        <v>0</v>
      </c>
      <c r="BL173" s="17" t="s">
        <v>126</v>
      </c>
      <c r="BM173" s="145" t="s">
        <v>508</v>
      </c>
    </row>
    <row r="174" spans="1:65" s="2" customFormat="1" ht="6.95" customHeight="1">
      <c r="A174" s="29"/>
      <c r="B174" s="39"/>
      <c r="C174" s="40"/>
      <c r="D174" s="40"/>
      <c r="E174" s="40"/>
      <c r="F174" s="40"/>
      <c r="G174" s="40"/>
      <c r="H174" s="40"/>
      <c r="I174" s="40"/>
      <c r="J174" s="40"/>
      <c r="K174" s="40"/>
      <c r="L174" s="30"/>
      <c r="M174" s="29"/>
      <c r="O174" s="29"/>
      <c r="P174" s="29"/>
      <c r="Q174" s="29"/>
      <c r="R174" s="29"/>
      <c r="S174" s="29"/>
      <c r="T174" s="29"/>
      <c r="U174" s="29"/>
      <c r="V174" s="29"/>
      <c r="W174" s="29"/>
      <c r="X174" s="29"/>
      <c r="Y174" s="29"/>
      <c r="Z174" s="29"/>
      <c r="AA174" s="29"/>
      <c r="AB174" s="29"/>
      <c r="AC174" s="29"/>
      <c r="AD174" s="29"/>
      <c r="AE174" s="29"/>
    </row>
  </sheetData>
  <autoFilter ref="C86:K173" xr:uid="{00000000-0009-0000-0000-000002000000}"/>
  <mergeCells count="9">
    <mergeCell ref="E50:H50"/>
    <mergeCell ref="E77:H77"/>
    <mergeCell ref="E79:H79"/>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96"/>
  <sheetViews>
    <sheetView showGridLines="0" topLeftCell="A71" workbookViewId="0">
      <selection activeCell="I96" sqref="I96"/>
    </sheetView>
  </sheetViews>
  <sheetFormatPr defaultRowHeight="11.25"/>
  <cols>
    <col min="1" max="1" width="8.33203125" style="1" customWidth="1"/>
    <col min="2" max="2" width="1.6640625" style="1" customWidth="1"/>
    <col min="3" max="3" width="4.1640625" style="1" customWidth="1"/>
    <col min="4" max="4" width="4.33203125" style="1" customWidth="1"/>
    <col min="5" max="5" width="17.1640625" style="1" customWidth="1"/>
    <col min="6" max="6" width="50.83203125" style="1" customWidth="1"/>
    <col min="7" max="7" width="7" style="1" customWidth="1"/>
    <col min="8" max="8" width="11.5" style="1" customWidth="1"/>
    <col min="9" max="11" width="20.16406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5"/>
    </row>
    <row r="2" spans="1:46" s="1" customFormat="1" ht="36.950000000000003" customHeight="1">
      <c r="L2" s="276" t="s">
        <v>6</v>
      </c>
      <c r="M2" s="274"/>
      <c r="N2" s="274"/>
      <c r="O2" s="274"/>
      <c r="P2" s="274"/>
      <c r="Q2" s="274"/>
      <c r="R2" s="274"/>
      <c r="S2" s="274"/>
      <c r="T2" s="274"/>
      <c r="U2" s="274"/>
      <c r="V2" s="274"/>
      <c r="AT2" s="17" t="s">
        <v>85</v>
      </c>
    </row>
    <row r="3" spans="1:46" s="1" customFormat="1" ht="6.95" customHeight="1">
      <c r="B3" s="18"/>
      <c r="C3" s="19"/>
      <c r="D3" s="19"/>
      <c r="E3" s="19"/>
      <c r="F3" s="19"/>
      <c r="G3" s="19"/>
      <c r="H3" s="19"/>
      <c r="I3" s="19"/>
      <c r="J3" s="19"/>
      <c r="K3" s="19"/>
      <c r="L3" s="20"/>
      <c r="AT3" s="17" t="s">
        <v>79</v>
      </c>
    </row>
    <row r="4" spans="1:46" s="1" customFormat="1" ht="24.95" customHeight="1">
      <c r="B4" s="20"/>
      <c r="D4" s="21" t="s">
        <v>86</v>
      </c>
      <c r="L4" s="20"/>
      <c r="M4" s="86" t="s">
        <v>11</v>
      </c>
      <c r="AT4" s="17" t="s">
        <v>4</v>
      </c>
    </row>
    <row r="5" spans="1:46" s="1" customFormat="1" ht="6.95" customHeight="1">
      <c r="B5" s="20"/>
      <c r="L5" s="20"/>
    </row>
    <row r="6" spans="1:46" s="1" customFormat="1" ht="12" customHeight="1">
      <c r="B6" s="20"/>
      <c r="D6" s="26" t="s">
        <v>15</v>
      </c>
      <c r="L6" s="20"/>
    </row>
    <row r="7" spans="1:46" s="1" customFormat="1" ht="16.5" customHeight="1">
      <c r="B7" s="20"/>
      <c r="E7" s="295" t="str">
        <f>'Rekapitulace stavby'!K6</f>
        <v>Oprava nádrže Všechlapy</v>
      </c>
      <c r="F7" s="296"/>
      <c r="G7" s="296"/>
      <c r="H7" s="296"/>
      <c r="L7" s="20"/>
    </row>
    <row r="8" spans="1:46" s="2" customFormat="1" ht="12" customHeight="1">
      <c r="A8" s="29"/>
      <c r="B8" s="30"/>
      <c r="C8" s="29"/>
      <c r="D8" s="26" t="s">
        <v>87</v>
      </c>
      <c r="E8" s="29"/>
      <c r="F8" s="29"/>
      <c r="G8" s="29"/>
      <c r="H8" s="29"/>
      <c r="I8" s="29"/>
      <c r="J8" s="29"/>
      <c r="K8" s="29"/>
      <c r="L8" s="87"/>
      <c r="S8" s="29"/>
      <c r="T8" s="29"/>
      <c r="U8" s="29"/>
      <c r="V8" s="29"/>
      <c r="W8" s="29"/>
      <c r="X8" s="29"/>
      <c r="Y8" s="29"/>
      <c r="Z8" s="29"/>
      <c r="AA8" s="29"/>
      <c r="AB8" s="29"/>
      <c r="AC8" s="29"/>
      <c r="AD8" s="29"/>
      <c r="AE8" s="29"/>
    </row>
    <row r="9" spans="1:46" s="2" customFormat="1" ht="16.5" customHeight="1">
      <c r="A9" s="29"/>
      <c r="B9" s="30"/>
      <c r="C9" s="29"/>
      <c r="D9" s="29"/>
      <c r="E9" s="289" t="s">
        <v>509</v>
      </c>
      <c r="F9" s="294"/>
      <c r="G9" s="294"/>
      <c r="H9" s="294"/>
      <c r="I9" s="29"/>
      <c r="J9" s="29"/>
      <c r="K9" s="29"/>
      <c r="L9" s="87"/>
      <c r="S9" s="29"/>
      <c r="T9" s="29"/>
      <c r="U9" s="29"/>
      <c r="V9" s="29"/>
      <c r="W9" s="29"/>
      <c r="X9" s="29"/>
      <c r="Y9" s="29"/>
      <c r="Z9" s="29"/>
      <c r="AA9" s="29"/>
      <c r="AB9" s="29"/>
      <c r="AC9" s="29"/>
      <c r="AD9" s="29"/>
      <c r="AE9" s="29"/>
    </row>
    <row r="10" spans="1:46" s="2" customFormat="1">
      <c r="A10" s="29"/>
      <c r="B10" s="30"/>
      <c r="C10" s="29"/>
      <c r="D10" s="29"/>
      <c r="E10" s="29"/>
      <c r="F10" s="29"/>
      <c r="G10" s="29"/>
      <c r="H10" s="29"/>
      <c r="I10" s="29"/>
      <c r="J10" s="29"/>
      <c r="K10" s="29"/>
      <c r="L10" s="87"/>
      <c r="S10" s="29"/>
      <c r="T10" s="29"/>
      <c r="U10" s="29"/>
      <c r="V10" s="29"/>
      <c r="W10" s="29"/>
      <c r="X10" s="29"/>
      <c r="Y10" s="29"/>
      <c r="Z10" s="29"/>
      <c r="AA10" s="29"/>
      <c r="AB10" s="29"/>
      <c r="AC10" s="29"/>
      <c r="AD10" s="29"/>
      <c r="AE10" s="29"/>
    </row>
    <row r="11" spans="1:46" s="2" customFormat="1" ht="12" customHeight="1">
      <c r="A11" s="29"/>
      <c r="B11" s="30"/>
      <c r="C11" s="29"/>
      <c r="D11" s="26" t="s">
        <v>17</v>
      </c>
      <c r="E11" s="29"/>
      <c r="F11" s="24" t="s">
        <v>18</v>
      </c>
      <c r="G11" s="29"/>
      <c r="H11" s="29"/>
      <c r="I11" s="26" t="s">
        <v>19</v>
      </c>
      <c r="J11" s="24" t="s">
        <v>3</v>
      </c>
      <c r="K11" s="29"/>
      <c r="L11" s="87"/>
      <c r="S11" s="29"/>
      <c r="T11" s="29"/>
      <c r="U11" s="29"/>
      <c r="V11" s="29"/>
      <c r="W11" s="29"/>
      <c r="X11" s="29"/>
      <c r="Y11" s="29"/>
      <c r="Z11" s="29"/>
      <c r="AA11" s="29"/>
      <c r="AB11" s="29"/>
      <c r="AC11" s="29"/>
      <c r="AD11" s="29"/>
      <c r="AE11" s="29"/>
    </row>
    <row r="12" spans="1:46" s="2" customFormat="1" ht="12" customHeight="1">
      <c r="A12" s="29"/>
      <c r="B12" s="30"/>
      <c r="C12" s="29"/>
      <c r="D12" s="26" t="s">
        <v>20</v>
      </c>
      <c r="E12" s="29"/>
      <c r="F12" s="24" t="s">
        <v>21</v>
      </c>
      <c r="G12" s="29"/>
      <c r="H12" s="29"/>
      <c r="I12" s="26" t="s">
        <v>22</v>
      </c>
      <c r="J12" s="47" t="str">
        <f>'Rekapitulace stavby'!AN8</f>
        <v>5. 10. 2019</v>
      </c>
      <c r="K12" s="29"/>
      <c r="L12" s="87"/>
      <c r="S12" s="29"/>
      <c r="T12" s="29"/>
      <c r="U12" s="29"/>
      <c r="V12" s="29"/>
      <c r="W12" s="29"/>
      <c r="X12" s="29"/>
      <c r="Y12" s="29"/>
      <c r="Z12" s="29"/>
      <c r="AA12" s="29"/>
      <c r="AB12" s="29"/>
      <c r="AC12" s="29"/>
      <c r="AD12" s="29"/>
      <c r="AE12" s="29"/>
    </row>
    <row r="13" spans="1:46" s="2" customFormat="1" ht="10.9" customHeight="1">
      <c r="A13" s="29"/>
      <c r="B13" s="30"/>
      <c r="C13" s="29"/>
      <c r="D13" s="29"/>
      <c r="E13" s="29"/>
      <c r="F13" s="29"/>
      <c r="G13" s="29"/>
      <c r="H13" s="29"/>
      <c r="I13" s="29"/>
      <c r="J13" s="29"/>
      <c r="K13" s="29"/>
      <c r="L13" s="87"/>
      <c r="S13" s="29"/>
      <c r="T13" s="29"/>
      <c r="U13" s="29"/>
      <c r="V13" s="29"/>
      <c r="W13" s="29"/>
      <c r="X13" s="29"/>
      <c r="Y13" s="29"/>
      <c r="Z13" s="29"/>
      <c r="AA13" s="29"/>
      <c r="AB13" s="29"/>
      <c r="AC13" s="29"/>
      <c r="AD13" s="29"/>
      <c r="AE13" s="29"/>
    </row>
    <row r="14" spans="1:46" s="2" customFormat="1" ht="12" customHeight="1">
      <c r="A14" s="29"/>
      <c r="B14" s="30"/>
      <c r="C14" s="29"/>
      <c r="D14" s="26" t="s">
        <v>24</v>
      </c>
      <c r="E14" s="29"/>
      <c r="F14" s="29"/>
      <c r="G14" s="29"/>
      <c r="H14" s="29"/>
      <c r="I14" s="26" t="s">
        <v>25</v>
      </c>
      <c r="J14" s="24" t="str">
        <f>IF('Rekapitulace stavby'!AN10="","",'Rekapitulace stavby'!AN10)</f>
        <v/>
      </c>
      <c r="K14" s="29"/>
      <c r="L14" s="87"/>
      <c r="S14" s="29"/>
      <c r="T14" s="29"/>
      <c r="U14" s="29"/>
      <c r="V14" s="29"/>
      <c r="W14" s="29"/>
      <c r="X14" s="29"/>
      <c r="Y14" s="29"/>
      <c r="Z14" s="29"/>
      <c r="AA14" s="29"/>
      <c r="AB14" s="29"/>
      <c r="AC14" s="29"/>
      <c r="AD14" s="29"/>
      <c r="AE14" s="29"/>
    </row>
    <row r="15" spans="1:46" s="2" customFormat="1" ht="18" customHeight="1">
      <c r="A15" s="29"/>
      <c r="B15" s="30"/>
      <c r="C15" s="29"/>
      <c r="D15" s="29"/>
      <c r="E15" s="24" t="str">
        <f>IF('Rekapitulace stavby'!E11="","",'Rekapitulace stavby'!E11)</f>
        <v xml:space="preserve"> </v>
      </c>
      <c r="F15" s="29"/>
      <c r="G15" s="29"/>
      <c r="H15" s="29"/>
      <c r="I15" s="26" t="s">
        <v>27</v>
      </c>
      <c r="J15" s="24" t="str">
        <f>IF('Rekapitulace stavby'!AN11="","",'Rekapitulace stavby'!AN11)</f>
        <v/>
      </c>
      <c r="K15" s="29"/>
      <c r="L15" s="87"/>
      <c r="S15" s="29"/>
      <c r="T15" s="29"/>
      <c r="U15" s="29"/>
      <c r="V15" s="29"/>
      <c r="W15" s="29"/>
      <c r="X15" s="29"/>
      <c r="Y15" s="29"/>
      <c r="Z15" s="29"/>
      <c r="AA15" s="29"/>
      <c r="AB15" s="29"/>
      <c r="AC15" s="29"/>
      <c r="AD15" s="29"/>
      <c r="AE15" s="29"/>
    </row>
    <row r="16" spans="1:46" s="2" customFormat="1" ht="6.95" customHeight="1">
      <c r="A16" s="29"/>
      <c r="B16" s="30"/>
      <c r="C16" s="29"/>
      <c r="D16" s="29"/>
      <c r="E16" s="29"/>
      <c r="F16" s="29"/>
      <c r="G16" s="29"/>
      <c r="H16" s="29"/>
      <c r="I16" s="29"/>
      <c r="J16" s="29"/>
      <c r="K16" s="29"/>
      <c r="L16" s="87"/>
      <c r="S16" s="29"/>
      <c r="T16" s="29"/>
      <c r="U16" s="29"/>
      <c r="V16" s="29"/>
      <c r="W16" s="29"/>
      <c r="X16" s="29"/>
      <c r="Y16" s="29"/>
      <c r="Z16" s="29"/>
      <c r="AA16" s="29"/>
      <c r="AB16" s="29"/>
      <c r="AC16" s="29"/>
      <c r="AD16" s="29"/>
      <c r="AE16" s="29"/>
    </row>
    <row r="17" spans="1:31" s="2" customFormat="1" ht="12" customHeight="1">
      <c r="A17" s="29"/>
      <c r="B17" s="30"/>
      <c r="C17" s="29"/>
      <c r="D17" s="26" t="s">
        <v>28</v>
      </c>
      <c r="E17" s="29"/>
      <c r="F17" s="29"/>
      <c r="G17" s="29"/>
      <c r="H17" s="29"/>
      <c r="I17" s="26" t="s">
        <v>25</v>
      </c>
      <c r="J17" s="24" t="str">
        <f>'Rekapitulace stavby'!AN13</f>
        <v/>
      </c>
      <c r="K17" s="29"/>
      <c r="L17" s="87"/>
      <c r="S17" s="29"/>
      <c r="T17" s="29"/>
      <c r="U17" s="29"/>
      <c r="V17" s="29"/>
      <c r="W17" s="29"/>
      <c r="X17" s="29"/>
      <c r="Y17" s="29"/>
      <c r="Z17" s="29"/>
      <c r="AA17" s="29"/>
      <c r="AB17" s="29"/>
      <c r="AC17" s="29"/>
      <c r="AD17" s="29"/>
      <c r="AE17" s="29"/>
    </row>
    <row r="18" spans="1:31" s="2" customFormat="1" ht="18" customHeight="1">
      <c r="A18" s="29"/>
      <c r="B18" s="30"/>
      <c r="C18" s="29"/>
      <c r="D18" s="29"/>
      <c r="E18" s="273" t="str">
        <f>'Rekapitulace stavby'!E14</f>
        <v xml:space="preserve"> </v>
      </c>
      <c r="F18" s="273"/>
      <c r="G18" s="273"/>
      <c r="H18" s="273"/>
      <c r="I18" s="26" t="s">
        <v>27</v>
      </c>
      <c r="J18" s="24" t="str">
        <f>'Rekapitulace stavby'!AN14</f>
        <v/>
      </c>
      <c r="K18" s="29"/>
      <c r="L18" s="87"/>
      <c r="S18" s="29"/>
      <c r="T18" s="29"/>
      <c r="U18" s="29"/>
      <c r="V18" s="29"/>
      <c r="W18" s="29"/>
      <c r="X18" s="29"/>
      <c r="Y18" s="29"/>
      <c r="Z18" s="29"/>
      <c r="AA18" s="29"/>
      <c r="AB18" s="29"/>
      <c r="AC18" s="29"/>
      <c r="AD18" s="29"/>
      <c r="AE18" s="29"/>
    </row>
    <row r="19" spans="1:31" s="2" customFormat="1" ht="6.95" customHeight="1">
      <c r="A19" s="29"/>
      <c r="B19" s="30"/>
      <c r="C19" s="29"/>
      <c r="D19" s="29"/>
      <c r="E19" s="29"/>
      <c r="F19" s="29"/>
      <c r="G19" s="29"/>
      <c r="H19" s="29"/>
      <c r="I19" s="29"/>
      <c r="J19" s="29"/>
      <c r="K19" s="29"/>
      <c r="L19" s="87"/>
      <c r="S19" s="29"/>
      <c r="T19" s="29"/>
      <c r="U19" s="29"/>
      <c r="V19" s="29"/>
      <c r="W19" s="29"/>
      <c r="X19" s="29"/>
      <c r="Y19" s="29"/>
      <c r="Z19" s="29"/>
      <c r="AA19" s="29"/>
      <c r="AB19" s="29"/>
      <c r="AC19" s="29"/>
      <c r="AD19" s="29"/>
      <c r="AE19" s="29"/>
    </row>
    <row r="20" spans="1:31" s="2" customFormat="1" ht="12" customHeight="1">
      <c r="A20" s="29"/>
      <c r="B20" s="30"/>
      <c r="C20" s="29"/>
      <c r="D20" s="26" t="s">
        <v>29</v>
      </c>
      <c r="E20" s="29"/>
      <c r="F20" s="29"/>
      <c r="G20" s="29"/>
      <c r="H20" s="29"/>
      <c r="I20" s="26" t="s">
        <v>25</v>
      </c>
      <c r="J20" s="24" t="s">
        <v>3</v>
      </c>
      <c r="K20" s="29"/>
      <c r="L20" s="87"/>
      <c r="S20" s="29"/>
      <c r="T20" s="29"/>
      <c r="U20" s="29"/>
      <c r="V20" s="29"/>
      <c r="W20" s="29"/>
      <c r="X20" s="29"/>
      <c r="Y20" s="29"/>
      <c r="Z20" s="29"/>
      <c r="AA20" s="29"/>
      <c r="AB20" s="29"/>
      <c r="AC20" s="29"/>
      <c r="AD20" s="29"/>
      <c r="AE20" s="29"/>
    </row>
    <row r="21" spans="1:31" s="2" customFormat="1" ht="18" customHeight="1">
      <c r="A21" s="29"/>
      <c r="B21" s="30"/>
      <c r="C21" s="29"/>
      <c r="D21" s="29"/>
      <c r="E21" s="24" t="s">
        <v>30</v>
      </c>
      <c r="F21" s="29"/>
      <c r="G21" s="29"/>
      <c r="H21" s="29"/>
      <c r="I21" s="26" t="s">
        <v>27</v>
      </c>
      <c r="J21" s="24" t="s">
        <v>3</v>
      </c>
      <c r="K21" s="29"/>
      <c r="L21" s="87"/>
      <c r="S21" s="29"/>
      <c r="T21" s="29"/>
      <c r="U21" s="29"/>
      <c r="V21" s="29"/>
      <c r="W21" s="29"/>
      <c r="X21" s="29"/>
      <c r="Y21" s="29"/>
      <c r="Z21" s="29"/>
      <c r="AA21" s="29"/>
      <c r="AB21" s="29"/>
      <c r="AC21" s="29"/>
      <c r="AD21" s="29"/>
      <c r="AE21" s="29"/>
    </row>
    <row r="22" spans="1:31" s="2" customFormat="1" ht="6.95" customHeight="1">
      <c r="A22" s="29"/>
      <c r="B22" s="30"/>
      <c r="C22" s="29"/>
      <c r="D22" s="29"/>
      <c r="E22" s="29"/>
      <c r="F22" s="29"/>
      <c r="G22" s="29"/>
      <c r="H22" s="29"/>
      <c r="I22" s="29"/>
      <c r="J22" s="29"/>
      <c r="K22" s="29"/>
      <c r="L22" s="87"/>
      <c r="S22" s="29"/>
      <c r="T22" s="29"/>
      <c r="U22" s="29"/>
      <c r="V22" s="29"/>
      <c r="W22" s="29"/>
      <c r="X22" s="29"/>
      <c r="Y22" s="29"/>
      <c r="Z22" s="29"/>
      <c r="AA22" s="29"/>
      <c r="AB22" s="29"/>
      <c r="AC22" s="29"/>
      <c r="AD22" s="29"/>
      <c r="AE22" s="29"/>
    </row>
    <row r="23" spans="1:31" s="2" customFormat="1" ht="12" customHeight="1">
      <c r="A23" s="29"/>
      <c r="B23" s="30"/>
      <c r="C23" s="29"/>
      <c r="D23" s="26" t="s">
        <v>32</v>
      </c>
      <c r="E23" s="29"/>
      <c r="F23" s="29"/>
      <c r="G23" s="29"/>
      <c r="H23" s="29"/>
      <c r="I23" s="26" t="s">
        <v>25</v>
      </c>
      <c r="J23" s="24" t="str">
        <f>IF('Rekapitulace stavby'!AN19="","",'Rekapitulace stavby'!AN19)</f>
        <v/>
      </c>
      <c r="K23" s="29"/>
      <c r="L23" s="87"/>
      <c r="S23" s="29"/>
      <c r="T23" s="29"/>
      <c r="U23" s="29"/>
      <c r="V23" s="29"/>
      <c r="W23" s="29"/>
      <c r="X23" s="29"/>
      <c r="Y23" s="29"/>
      <c r="Z23" s="29"/>
      <c r="AA23" s="29"/>
      <c r="AB23" s="29"/>
      <c r="AC23" s="29"/>
      <c r="AD23" s="29"/>
      <c r="AE23" s="29"/>
    </row>
    <row r="24" spans="1:31" s="2" customFormat="1" ht="18" customHeight="1">
      <c r="A24" s="29"/>
      <c r="B24" s="30"/>
      <c r="C24" s="29"/>
      <c r="D24" s="29"/>
      <c r="E24" s="24" t="str">
        <f>IF('Rekapitulace stavby'!E20="","",'Rekapitulace stavby'!E20)</f>
        <v xml:space="preserve"> </v>
      </c>
      <c r="F24" s="29"/>
      <c r="G24" s="29"/>
      <c r="H24" s="29"/>
      <c r="I24" s="26" t="s">
        <v>27</v>
      </c>
      <c r="J24" s="24" t="str">
        <f>IF('Rekapitulace stavby'!AN20="","",'Rekapitulace stavby'!AN20)</f>
        <v/>
      </c>
      <c r="K24" s="29"/>
      <c r="L24" s="87"/>
      <c r="S24" s="29"/>
      <c r="T24" s="29"/>
      <c r="U24" s="29"/>
      <c r="V24" s="29"/>
      <c r="W24" s="29"/>
      <c r="X24" s="29"/>
      <c r="Y24" s="29"/>
      <c r="Z24" s="29"/>
      <c r="AA24" s="29"/>
      <c r="AB24" s="29"/>
      <c r="AC24" s="29"/>
      <c r="AD24" s="29"/>
      <c r="AE24" s="29"/>
    </row>
    <row r="25" spans="1:31" s="2" customFormat="1" ht="6.95" customHeight="1">
      <c r="A25" s="29"/>
      <c r="B25" s="30"/>
      <c r="C25" s="29"/>
      <c r="D25" s="29"/>
      <c r="E25" s="29"/>
      <c r="F25" s="29"/>
      <c r="G25" s="29"/>
      <c r="H25" s="29"/>
      <c r="I25" s="29"/>
      <c r="J25" s="29"/>
      <c r="K25" s="29"/>
      <c r="L25" s="87"/>
      <c r="S25" s="29"/>
      <c r="T25" s="29"/>
      <c r="U25" s="29"/>
      <c r="V25" s="29"/>
      <c r="W25" s="29"/>
      <c r="X25" s="29"/>
      <c r="Y25" s="29"/>
      <c r="Z25" s="29"/>
      <c r="AA25" s="29"/>
      <c r="AB25" s="29"/>
      <c r="AC25" s="29"/>
      <c r="AD25" s="29"/>
      <c r="AE25" s="29"/>
    </row>
    <row r="26" spans="1:31" s="2" customFormat="1" ht="12" customHeight="1">
      <c r="A26" s="29"/>
      <c r="B26" s="30"/>
      <c r="C26" s="29"/>
      <c r="D26" s="26" t="s">
        <v>33</v>
      </c>
      <c r="E26" s="29"/>
      <c r="F26" s="29"/>
      <c r="G26" s="29"/>
      <c r="H26" s="29"/>
      <c r="I26" s="29"/>
      <c r="J26" s="29"/>
      <c r="K26" s="29"/>
      <c r="L26" s="87"/>
      <c r="S26" s="29"/>
      <c r="T26" s="29"/>
      <c r="U26" s="29"/>
      <c r="V26" s="29"/>
      <c r="W26" s="29"/>
      <c r="X26" s="29"/>
      <c r="Y26" s="29"/>
      <c r="Z26" s="29"/>
      <c r="AA26" s="29"/>
      <c r="AB26" s="29"/>
      <c r="AC26" s="29"/>
      <c r="AD26" s="29"/>
      <c r="AE26" s="29"/>
    </row>
    <row r="27" spans="1:31" s="8" customFormat="1" ht="89.25" customHeight="1">
      <c r="A27" s="88"/>
      <c r="B27" s="89"/>
      <c r="C27" s="88"/>
      <c r="D27" s="88"/>
      <c r="E27" s="277" t="s">
        <v>34</v>
      </c>
      <c r="F27" s="277"/>
      <c r="G27" s="277"/>
      <c r="H27" s="277"/>
      <c r="I27" s="88"/>
      <c r="J27" s="88"/>
      <c r="K27" s="88"/>
      <c r="L27" s="90"/>
      <c r="S27" s="88"/>
      <c r="T27" s="88"/>
      <c r="U27" s="88"/>
      <c r="V27" s="88"/>
      <c r="W27" s="88"/>
      <c r="X27" s="88"/>
      <c r="Y27" s="88"/>
      <c r="Z27" s="88"/>
      <c r="AA27" s="88"/>
      <c r="AB27" s="88"/>
      <c r="AC27" s="88"/>
      <c r="AD27" s="88"/>
      <c r="AE27" s="88"/>
    </row>
    <row r="28" spans="1:31" s="2" customFormat="1" ht="6.95" customHeight="1">
      <c r="A28" s="29"/>
      <c r="B28" s="30"/>
      <c r="C28" s="29"/>
      <c r="D28" s="29"/>
      <c r="E28" s="29"/>
      <c r="F28" s="29"/>
      <c r="G28" s="29"/>
      <c r="H28" s="29"/>
      <c r="I28" s="29"/>
      <c r="J28" s="29"/>
      <c r="K28" s="29"/>
      <c r="L28" s="87"/>
      <c r="S28" s="29"/>
      <c r="T28" s="29"/>
      <c r="U28" s="29"/>
      <c r="V28" s="29"/>
      <c r="W28" s="29"/>
      <c r="X28" s="29"/>
      <c r="Y28" s="29"/>
      <c r="Z28" s="29"/>
      <c r="AA28" s="29"/>
      <c r="AB28" s="29"/>
      <c r="AC28" s="29"/>
      <c r="AD28" s="29"/>
      <c r="AE28" s="29"/>
    </row>
    <row r="29" spans="1:31" s="2" customFormat="1" ht="6.95" customHeight="1">
      <c r="A29" s="29"/>
      <c r="B29" s="30"/>
      <c r="C29" s="29"/>
      <c r="D29" s="58"/>
      <c r="E29" s="58"/>
      <c r="F29" s="58"/>
      <c r="G29" s="58"/>
      <c r="H29" s="58"/>
      <c r="I29" s="58"/>
      <c r="J29" s="58"/>
      <c r="K29" s="58"/>
      <c r="L29" s="87"/>
      <c r="S29" s="29"/>
      <c r="T29" s="29"/>
      <c r="U29" s="29"/>
      <c r="V29" s="29"/>
      <c r="W29" s="29"/>
      <c r="X29" s="29"/>
      <c r="Y29" s="29"/>
      <c r="Z29" s="29"/>
      <c r="AA29" s="29"/>
      <c r="AB29" s="29"/>
      <c r="AC29" s="29"/>
      <c r="AD29" s="29"/>
      <c r="AE29" s="29"/>
    </row>
    <row r="30" spans="1:31" s="2" customFormat="1" ht="25.35" customHeight="1">
      <c r="A30" s="29"/>
      <c r="B30" s="30"/>
      <c r="C30" s="29"/>
      <c r="D30" s="91" t="s">
        <v>35</v>
      </c>
      <c r="E30" s="29"/>
      <c r="F30" s="29"/>
      <c r="G30" s="29"/>
      <c r="H30" s="29"/>
      <c r="I30" s="29"/>
      <c r="J30" s="63">
        <f>ROUND(J84, 2)</f>
        <v>0</v>
      </c>
      <c r="K30" s="29"/>
      <c r="L30" s="87"/>
      <c r="S30" s="29"/>
      <c r="T30" s="29"/>
      <c r="U30" s="29"/>
      <c r="V30" s="29"/>
      <c r="W30" s="29"/>
      <c r="X30" s="29"/>
      <c r="Y30" s="29"/>
      <c r="Z30" s="29"/>
      <c r="AA30" s="29"/>
      <c r="AB30" s="29"/>
      <c r="AC30" s="29"/>
      <c r="AD30" s="29"/>
      <c r="AE30" s="29"/>
    </row>
    <row r="31" spans="1:31" s="2" customFormat="1" ht="6.95" customHeight="1">
      <c r="A31" s="29"/>
      <c r="B31" s="30"/>
      <c r="C31" s="29"/>
      <c r="D31" s="58"/>
      <c r="E31" s="58"/>
      <c r="F31" s="58"/>
      <c r="G31" s="58"/>
      <c r="H31" s="58"/>
      <c r="I31" s="58"/>
      <c r="J31" s="58"/>
      <c r="K31" s="58"/>
      <c r="L31" s="87"/>
      <c r="S31" s="29"/>
      <c r="T31" s="29"/>
      <c r="U31" s="29"/>
      <c r="V31" s="29"/>
      <c r="W31" s="29"/>
      <c r="X31" s="29"/>
      <c r="Y31" s="29"/>
      <c r="Z31" s="29"/>
      <c r="AA31" s="29"/>
      <c r="AB31" s="29"/>
      <c r="AC31" s="29"/>
      <c r="AD31" s="29"/>
      <c r="AE31" s="29"/>
    </row>
    <row r="32" spans="1:31" s="2" customFormat="1" ht="14.45" customHeight="1">
      <c r="A32" s="29"/>
      <c r="B32" s="30"/>
      <c r="C32" s="29"/>
      <c r="D32" s="29"/>
      <c r="E32" s="29"/>
      <c r="F32" s="33" t="s">
        <v>37</v>
      </c>
      <c r="G32" s="29"/>
      <c r="H32" s="29"/>
      <c r="I32" s="33" t="s">
        <v>36</v>
      </c>
      <c r="J32" s="33" t="s">
        <v>38</v>
      </c>
      <c r="K32" s="29"/>
      <c r="L32" s="87"/>
      <c r="S32" s="29"/>
      <c r="T32" s="29"/>
      <c r="U32" s="29"/>
      <c r="V32" s="29"/>
      <c r="W32" s="29"/>
      <c r="X32" s="29"/>
      <c r="Y32" s="29"/>
      <c r="Z32" s="29"/>
      <c r="AA32" s="29"/>
      <c r="AB32" s="29"/>
      <c r="AC32" s="29"/>
      <c r="AD32" s="29"/>
      <c r="AE32" s="29"/>
    </row>
    <row r="33" spans="1:31" s="2" customFormat="1" ht="14.45" customHeight="1">
      <c r="A33" s="29"/>
      <c r="B33" s="30"/>
      <c r="C33" s="29"/>
      <c r="D33" s="92" t="s">
        <v>39</v>
      </c>
      <c r="E33" s="26" t="s">
        <v>40</v>
      </c>
      <c r="F33" s="93">
        <f>ROUND((SUM(BE84:BE95)),  2)</f>
        <v>0</v>
      </c>
      <c r="G33" s="29"/>
      <c r="H33" s="29"/>
      <c r="I33" s="94">
        <v>0.21</v>
      </c>
      <c r="J33" s="93">
        <f>ROUND(((SUM(BE84:BE95))*I33),  2)</f>
        <v>0</v>
      </c>
      <c r="K33" s="29"/>
      <c r="L33" s="87"/>
      <c r="S33" s="29"/>
      <c r="T33" s="29"/>
      <c r="U33" s="29"/>
      <c r="V33" s="29"/>
      <c r="W33" s="29"/>
      <c r="X33" s="29"/>
      <c r="Y33" s="29"/>
      <c r="Z33" s="29"/>
      <c r="AA33" s="29"/>
      <c r="AB33" s="29"/>
      <c r="AC33" s="29"/>
      <c r="AD33" s="29"/>
      <c r="AE33" s="29"/>
    </row>
    <row r="34" spans="1:31" s="2" customFormat="1" ht="14.45" customHeight="1">
      <c r="A34" s="29"/>
      <c r="B34" s="30"/>
      <c r="C34" s="29"/>
      <c r="D34" s="29"/>
      <c r="E34" s="26" t="s">
        <v>41</v>
      </c>
      <c r="F34" s="93">
        <f>ROUND((SUM(BF84:BF95)),  2)</f>
        <v>0</v>
      </c>
      <c r="G34" s="29"/>
      <c r="H34" s="29"/>
      <c r="I34" s="94">
        <v>0.15</v>
      </c>
      <c r="J34" s="93">
        <f>ROUND(((SUM(BF84:BF95))*I34),  2)</f>
        <v>0</v>
      </c>
      <c r="K34" s="29"/>
      <c r="L34" s="87"/>
      <c r="S34" s="29"/>
      <c r="T34" s="29"/>
      <c r="U34" s="29"/>
      <c r="V34" s="29"/>
      <c r="W34" s="29"/>
      <c r="X34" s="29"/>
      <c r="Y34" s="29"/>
      <c r="Z34" s="29"/>
      <c r="AA34" s="29"/>
      <c r="AB34" s="29"/>
      <c r="AC34" s="29"/>
      <c r="AD34" s="29"/>
      <c r="AE34" s="29"/>
    </row>
    <row r="35" spans="1:31" s="2" customFormat="1" ht="14.45" hidden="1" customHeight="1">
      <c r="A35" s="29"/>
      <c r="B35" s="30"/>
      <c r="C35" s="29"/>
      <c r="D35" s="29"/>
      <c r="E35" s="26" t="s">
        <v>42</v>
      </c>
      <c r="F35" s="93">
        <f>ROUND((SUM(BG84:BG95)),  2)</f>
        <v>0</v>
      </c>
      <c r="G35" s="29"/>
      <c r="H35" s="29"/>
      <c r="I35" s="94">
        <v>0.21</v>
      </c>
      <c r="J35" s="93">
        <f>0</f>
        <v>0</v>
      </c>
      <c r="K35" s="29"/>
      <c r="L35" s="87"/>
      <c r="S35" s="29"/>
      <c r="T35" s="29"/>
      <c r="U35" s="29"/>
      <c r="V35" s="29"/>
      <c r="W35" s="29"/>
      <c r="X35" s="29"/>
      <c r="Y35" s="29"/>
      <c r="Z35" s="29"/>
      <c r="AA35" s="29"/>
      <c r="AB35" s="29"/>
      <c r="AC35" s="29"/>
      <c r="AD35" s="29"/>
      <c r="AE35" s="29"/>
    </row>
    <row r="36" spans="1:31" s="2" customFormat="1" ht="14.45" hidden="1" customHeight="1">
      <c r="A36" s="29"/>
      <c r="B36" s="30"/>
      <c r="C36" s="29"/>
      <c r="D36" s="29"/>
      <c r="E36" s="26" t="s">
        <v>43</v>
      </c>
      <c r="F36" s="93">
        <f>ROUND((SUM(BH84:BH95)),  2)</f>
        <v>0</v>
      </c>
      <c r="G36" s="29"/>
      <c r="H36" s="29"/>
      <c r="I36" s="94">
        <v>0.15</v>
      </c>
      <c r="J36" s="93">
        <f>0</f>
        <v>0</v>
      </c>
      <c r="K36" s="29"/>
      <c r="L36" s="87"/>
      <c r="S36" s="29"/>
      <c r="T36" s="29"/>
      <c r="U36" s="29"/>
      <c r="V36" s="29"/>
      <c r="W36" s="29"/>
      <c r="X36" s="29"/>
      <c r="Y36" s="29"/>
      <c r="Z36" s="29"/>
      <c r="AA36" s="29"/>
      <c r="AB36" s="29"/>
      <c r="AC36" s="29"/>
      <c r="AD36" s="29"/>
      <c r="AE36" s="29"/>
    </row>
    <row r="37" spans="1:31" s="2" customFormat="1" ht="14.45" hidden="1" customHeight="1">
      <c r="A37" s="29"/>
      <c r="B37" s="30"/>
      <c r="C37" s="29"/>
      <c r="D37" s="29"/>
      <c r="E37" s="26" t="s">
        <v>44</v>
      </c>
      <c r="F37" s="93">
        <f>ROUND((SUM(BI84:BI95)),  2)</f>
        <v>0</v>
      </c>
      <c r="G37" s="29"/>
      <c r="H37" s="29"/>
      <c r="I37" s="94">
        <v>0</v>
      </c>
      <c r="J37" s="93">
        <f>0</f>
        <v>0</v>
      </c>
      <c r="K37" s="29"/>
      <c r="L37" s="87"/>
      <c r="S37" s="29"/>
      <c r="T37" s="29"/>
      <c r="U37" s="29"/>
      <c r="V37" s="29"/>
      <c r="W37" s="29"/>
      <c r="X37" s="29"/>
      <c r="Y37" s="29"/>
      <c r="Z37" s="29"/>
      <c r="AA37" s="29"/>
      <c r="AB37" s="29"/>
      <c r="AC37" s="29"/>
      <c r="AD37" s="29"/>
      <c r="AE37" s="29"/>
    </row>
    <row r="38" spans="1:31" s="2" customFormat="1" ht="6.95" customHeight="1">
      <c r="A38" s="29"/>
      <c r="B38" s="30"/>
      <c r="C38" s="29"/>
      <c r="D38" s="29"/>
      <c r="E38" s="29"/>
      <c r="F38" s="29"/>
      <c r="G38" s="29"/>
      <c r="H38" s="29"/>
      <c r="I38" s="29"/>
      <c r="J38" s="29"/>
      <c r="K38" s="29"/>
      <c r="L38" s="87"/>
      <c r="S38" s="29"/>
      <c r="T38" s="29"/>
      <c r="U38" s="29"/>
      <c r="V38" s="29"/>
      <c r="W38" s="29"/>
      <c r="X38" s="29"/>
      <c r="Y38" s="29"/>
      <c r="Z38" s="29"/>
      <c r="AA38" s="29"/>
      <c r="AB38" s="29"/>
      <c r="AC38" s="29"/>
      <c r="AD38" s="29"/>
      <c r="AE38" s="29"/>
    </row>
    <row r="39" spans="1:31" s="2" customFormat="1" ht="25.35" customHeight="1">
      <c r="A39" s="29"/>
      <c r="B39" s="30"/>
      <c r="C39" s="95"/>
      <c r="D39" s="96" t="s">
        <v>45</v>
      </c>
      <c r="E39" s="52"/>
      <c r="F39" s="52"/>
      <c r="G39" s="97" t="s">
        <v>46</v>
      </c>
      <c r="H39" s="98" t="s">
        <v>47</v>
      </c>
      <c r="I39" s="52"/>
      <c r="J39" s="99">
        <f>SUM(J30:J37)</f>
        <v>0</v>
      </c>
      <c r="K39" s="100"/>
      <c r="L39" s="87"/>
      <c r="S39" s="29"/>
      <c r="T39" s="29"/>
      <c r="U39" s="29"/>
      <c r="V39" s="29"/>
      <c r="W39" s="29"/>
      <c r="X39" s="29"/>
      <c r="Y39" s="29"/>
      <c r="Z39" s="29"/>
      <c r="AA39" s="29"/>
      <c r="AB39" s="29"/>
      <c r="AC39" s="29"/>
      <c r="AD39" s="29"/>
      <c r="AE39" s="29"/>
    </row>
    <row r="40" spans="1:31" s="2" customFormat="1" ht="14.45" customHeight="1">
      <c r="A40" s="29"/>
      <c r="B40" s="39"/>
      <c r="C40" s="40"/>
      <c r="D40" s="40"/>
      <c r="E40" s="40"/>
      <c r="F40" s="40"/>
      <c r="G40" s="40"/>
      <c r="H40" s="40"/>
      <c r="I40" s="40"/>
      <c r="J40" s="40"/>
      <c r="K40" s="40"/>
      <c r="L40" s="87"/>
      <c r="S40" s="29"/>
      <c r="T40" s="29"/>
      <c r="U40" s="29"/>
      <c r="V40" s="29"/>
      <c r="W40" s="29"/>
      <c r="X40" s="29"/>
      <c r="Y40" s="29"/>
      <c r="Z40" s="29"/>
      <c r="AA40" s="29"/>
      <c r="AB40" s="29"/>
      <c r="AC40" s="29"/>
      <c r="AD40" s="29"/>
      <c r="AE40" s="29"/>
    </row>
    <row r="44" spans="1:31" s="2" customFormat="1" ht="6.95" customHeight="1">
      <c r="A44" s="29"/>
      <c r="B44" s="41"/>
      <c r="C44" s="42"/>
      <c r="D44" s="42"/>
      <c r="E44" s="42"/>
      <c r="F44" s="42"/>
      <c r="G44" s="42"/>
      <c r="H44" s="42"/>
      <c r="I44" s="42"/>
      <c r="J44" s="42"/>
      <c r="K44" s="42"/>
      <c r="L44" s="87"/>
      <c r="S44" s="29"/>
      <c r="T44" s="29"/>
      <c r="U44" s="29"/>
      <c r="V44" s="29"/>
      <c r="W44" s="29"/>
      <c r="X44" s="29"/>
      <c r="Y44" s="29"/>
      <c r="Z44" s="29"/>
      <c r="AA44" s="29"/>
      <c r="AB44" s="29"/>
      <c r="AC44" s="29"/>
      <c r="AD44" s="29"/>
      <c r="AE44" s="29"/>
    </row>
    <row r="45" spans="1:31" s="2" customFormat="1" ht="24.95" customHeight="1">
      <c r="A45" s="29"/>
      <c r="B45" s="30"/>
      <c r="C45" s="21" t="s">
        <v>89</v>
      </c>
      <c r="D45" s="29"/>
      <c r="E45" s="29"/>
      <c r="F45" s="29"/>
      <c r="G45" s="29"/>
      <c r="H45" s="29"/>
      <c r="I45" s="29"/>
      <c r="J45" s="29"/>
      <c r="K45" s="29"/>
      <c r="L45" s="87"/>
      <c r="S45" s="29"/>
      <c r="T45" s="29"/>
      <c r="U45" s="29"/>
      <c r="V45" s="29"/>
      <c r="W45" s="29"/>
      <c r="X45" s="29"/>
      <c r="Y45" s="29"/>
      <c r="Z45" s="29"/>
      <c r="AA45" s="29"/>
      <c r="AB45" s="29"/>
      <c r="AC45" s="29"/>
      <c r="AD45" s="29"/>
      <c r="AE45" s="29"/>
    </row>
    <row r="46" spans="1:31" s="2" customFormat="1" ht="6.95" customHeight="1">
      <c r="A46" s="29"/>
      <c r="B46" s="30"/>
      <c r="C46" s="29"/>
      <c r="D46" s="29"/>
      <c r="E46" s="29"/>
      <c r="F46" s="29"/>
      <c r="G46" s="29"/>
      <c r="H46" s="29"/>
      <c r="I46" s="29"/>
      <c r="J46" s="29"/>
      <c r="K46" s="29"/>
      <c r="L46" s="87"/>
      <c r="S46" s="29"/>
      <c r="T46" s="29"/>
      <c r="U46" s="29"/>
      <c r="V46" s="29"/>
      <c r="W46" s="29"/>
      <c r="X46" s="29"/>
      <c r="Y46" s="29"/>
      <c r="Z46" s="29"/>
      <c r="AA46" s="29"/>
      <c r="AB46" s="29"/>
      <c r="AC46" s="29"/>
      <c r="AD46" s="29"/>
      <c r="AE46" s="29"/>
    </row>
    <row r="47" spans="1:31" s="2" customFormat="1" ht="12" customHeight="1">
      <c r="A47" s="29"/>
      <c r="B47" s="30"/>
      <c r="C47" s="26" t="s">
        <v>15</v>
      </c>
      <c r="D47" s="29"/>
      <c r="E47" s="29"/>
      <c r="F47" s="29"/>
      <c r="G47" s="29"/>
      <c r="H47" s="29"/>
      <c r="I47" s="29"/>
      <c r="J47" s="29"/>
      <c r="K47" s="29"/>
      <c r="L47" s="87"/>
      <c r="S47" s="29"/>
      <c r="T47" s="29"/>
      <c r="U47" s="29"/>
      <c r="V47" s="29"/>
      <c r="W47" s="29"/>
      <c r="X47" s="29"/>
      <c r="Y47" s="29"/>
      <c r="Z47" s="29"/>
      <c r="AA47" s="29"/>
      <c r="AB47" s="29"/>
      <c r="AC47" s="29"/>
      <c r="AD47" s="29"/>
      <c r="AE47" s="29"/>
    </row>
    <row r="48" spans="1:31" s="2" customFormat="1" ht="16.5" customHeight="1">
      <c r="A48" s="29"/>
      <c r="B48" s="30"/>
      <c r="C48" s="29"/>
      <c r="D48" s="29"/>
      <c r="E48" s="295" t="str">
        <f>E7</f>
        <v>Oprava nádrže Všechlapy</v>
      </c>
      <c r="F48" s="296"/>
      <c r="G48" s="296"/>
      <c r="H48" s="296"/>
      <c r="I48" s="29"/>
      <c r="J48" s="29"/>
      <c r="K48" s="29"/>
      <c r="L48" s="87"/>
      <c r="S48" s="29"/>
      <c r="T48" s="29"/>
      <c r="U48" s="29"/>
      <c r="V48" s="29"/>
      <c r="W48" s="29"/>
      <c r="X48" s="29"/>
      <c r="Y48" s="29"/>
      <c r="Z48" s="29"/>
      <c r="AA48" s="29"/>
      <c r="AB48" s="29"/>
      <c r="AC48" s="29"/>
      <c r="AD48" s="29"/>
      <c r="AE48" s="29"/>
    </row>
    <row r="49" spans="1:47" s="2" customFormat="1" ht="12" customHeight="1">
      <c r="A49" s="29"/>
      <c r="B49" s="30"/>
      <c r="C49" s="26" t="s">
        <v>87</v>
      </c>
      <c r="D49" s="29"/>
      <c r="E49" s="29"/>
      <c r="F49" s="29"/>
      <c r="G49" s="29"/>
      <c r="H49" s="29"/>
      <c r="I49" s="29"/>
      <c r="J49" s="29"/>
      <c r="K49" s="29"/>
      <c r="L49" s="87"/>
      <c r="S49" s="29"/>
      <c r="T49" s="29"/>
      <c r="U49" s="29"/>
      <c r="V49" s="29"/>
      <c r="W49" s="29"/>
      <c r="X49" s="29"/>
      <c r="Y49" s="29"/>
      <c r="Z49" s="29"/>
      <c r="AA49" s="29"/>
      <c r="AB49" s="29"/>
      <c r="AC49" s="29"/>
      <c r="AD49" s="29"/>
      <c r="AE49" s="29"/>
    </row>
    <row r="50" spans="1:47" s="2" customFormat="1" ht="16.5" customHeight="1">
      <c r="A50" s="29"/>
      <c r="B50" s="30"/>
      <c r="C50" s="29"/>
      <c r="D50" s="29"/>
      <c r="E50" s="289" t="str">
        <f>E9</f>
        <v>VON - vedlejší a ostatní náklady</v>
      </c>
      <c r="F50" s="294"/>
      <c r="G50" s="294"/>
      <c r="H50" s="294"/>
      <c r="I50" s="29"/>
      <c r="J50" s="29"/>
      <c r="K50" s="29"/>
      <c r="L50" s="87"/>
      <c r="S50" s="29"/>
      <c r="T50" s="29"/>
      <c r="U50" s="29"/>
      <c r="V50" s="29"/>
      <c r="W50" s="29"/>
      <c r="X50" s="29"/>
      <c r="Y50" s="29"/>
      <c r="Z50" s="29"/>
      <c r="AA50" s="29"/>
      <c r="AB50" s="29"/>
      <c r="AC50" s="29"/>
      <c r="AD50" s="29"/>
      <c r="AE50" s="29"/>
    </row>
    <row r="51" spans="1:47" s="2" customFormat="1" ht="6.95" customHeight="1">
      <c r="A51" s="29"/>
      <c r="B51" s="30"/>
      <c r="C51" s="29"/>
      <c r="D51" s="29"/>
      <c r="E51" s="29"/>
      <c r="F51" s="29"/>
      <c r="G51" s="29"/>
      <c r="H51" s="29"/>
      <c r="I51" s="29"/>
      <c r="J51" s="29"/>
      <c r="K51" s="29"/>
      <c r="L51" s="87"/>
      <c r="S51" s="29"/>
      <c r="T51" s="29"/>
      <c r="U51" s="29"/>
      <c r="V51" s="29"/>
      <c r="W51" s="29"/>
      <c r="X51" s="29"/>
      <c r="Y51" s="29"/>
      <c r="Z51" s="29"/>
      <c r="AA51" s="29"/>
      <c r="AB51" s="29"/>
      <c r="AC51" s="29"/>
      <c r="AD51" s="29"/>
      <c r="AE51" s="29"/>
    </row>
    <row r="52" spans="1:47" s="2" customFormat="1" ht="12" customHeight="1">
      <c r="A52" s="29"/>
      <c r="B52" s="30"/>
      <c r="C52" s="26" t="s">
        <v>20</v>
      </c>
      <c r="D52" s="29"/>
      <c r="E52" s="29"/>
      <c r="F52" s="24" t="str">
        <f>F12</f>
        <v>Všechlapy</v>
      </c>
      <c r="G52" s="29"/>
      <c r="H52" s="29"/>
      <c r="I52" s="26" t="s">
        <v>22</v>
      </c>
      <c r="J52" s="47" t="str">
        <f>IF(J12="","",J12)</f>
        <v>5. 10. 2019</v>
      </c>
      <c r="K52" s="29"/>
      <c r="L52" s="87"/>
      <c r="S52" s="29"/>
      <c r="T52" s="29"/>
      <c r="U52" s="29"/>
      <c r="V52" s="29"/>
      <c r="W52" s="29"/>
      <c r="X52" s="29"/>
      <c r="Y52" s="29"/>
      <c r="Z52" s="29"/>
      <c r="AA52" s="29"/>
      <c r="AB52" s="29"/>
      <c r="AC52" s="29"/>
      <c r="AD52" s="29"/>
      <c r="AE52" s="29"/>
    </row>
    <row r="53" spans="1:47" s="2" customFormat="1" ht="6.95" customHeight="1">
      <c r="A53" s="29"/>
      <c r="B53" s="30"/>
      <c r="C53" s="29"/>
      <c r="D53" s="29"/>
      <c r="E53" s="29"/>
      <c r="F53" s="29"/>
      <c r="G53" s="29"/>
      <c r="H53" s="29"/>
      <c r="I53" s="29"/>
      <c r="J53" s="29"/>
      <c r="K53" s="29"/>
      <c r="L53" s="87"/>
      <c r="S53" s="29"/>
      <c r="T53" s="29"/>
      <c r="U53" s="29"/>
      <c r="V53" s="29"/>
      <c r="W53" s="29"/>
      <c r="X53" s="29"/>
      <c r="Y53" s="29"/>
      <c r="Z53" s="29"/>
      <c r="AA53" s="29"/>
      <c r="AB53" s="29"/>
      <c r="AC53" s="29"/>
      <c r="AD53" s="29"/>
      <c r="AE53" s="29"/>
    </row>
    <row r="54" spans="1:47" s="2" customFormat="1" ht="27.95" customHeight="1">
      <c r="A54" s="29"/>
      <c r="B54" s="30"/>
      <c r="C54" s="26" t="s">
        <v>24</v>
      </c>
      <c r="D54" s="29"/>
      <c r="E54" s="29"/>
      <c r="F54" s="24" t="str">
        <f>E15</f>
        <v xml:space="preserve"> </v>
      </c>
      <c r="G54" s="29"/>
      <c r="H54" s="29"/>
      <c r="I54" s="26" t="s">
        <v>29</v>
      </c>
      <c r="J54" s="27" t="str">
        <f>E21</f>
        <v>Projekta Tábor s.r.o., Tábor</v>
      </c>
      <c r="K54" s="29"/>
      <c r="L54" s="87"/>
      <c r="S54" s="29"/>
      <c r="T54" s="29"/>
      <c r="U54" s="29"/>
      <c r="V54" s="29"/>
      <c r="W54" s="29"/>
      <c r="X54" s="29"/>
      <c r="Y54" s="29"/>
      <c r="Z54" s="29"/>
      <c r="AA54" s="29"/>
      <c r="AB54" s="29"/>
      <c r="AC54" s="29"/>
      <c r="AD54" s="29"/>
      <c r="AE54" s="29"/>
    </row>
    <row r="55" spans="1:47" s="2" customFormat="1" ht="15.2" customHeight="1">
      <c r="A55" s="29"/>
      <c r="B55" s="30"/>
      <c r="C55" s="26" t="s">
        <v>28</v>
      </c>
      <c r="D55" s="29"/>
      <c r="E55" s="29"/>
      <c r="F55" s="24" t="str">
        <f>IF(E18="","",E18)</f>
        <v xml:space="preserve"> </v>
      </c>
      <c r="G55" s="29"/>
      <c r="H55" s="29"/>
      <c r="I55" s="26" t="s">
        <v>32</v>
      </c>
      <c r="J55" s="27" t="str">
        <f>E24</f>
        <v xml:space="preserve"> </v>
      </c>
      <c r="K55" s="29"/>
      <c r="L55" s="87"/>
      <c r="S55" s="29"/>
      <c r="T55" s="29"/>
      <c r="U55" s="29"/>
      <c r="V55" s="29"/>
      <c r="W55" s="29"/>
      <c r="X55" s="29"/>
      <c r="Y55" s="29"/>
      <c r="Z55" s="29"/>
      <c r="AA55" s="29"/>
      <c r="AB55" s="29"/>
      <c r="AC55" s="29"/>
      <c r="AD55" s="29"/>
      <c r="AE55" s="29"/>
    </row>
    <row r="56" spans="1:47" s="2" customFormat="1" ht="10.35" customHeight="1">
      <c r="A56" s="29"/>
      <c r="B56" s="30"/>
      <c r="C56" s="29"/>
      <c r="D56" s="29"/>
      <c r="E56" s="29"/>
      <c r="F56" s="29"/>
      <c r="G56" s="29"/>
      <c r="H56" s="29"/>
      <c r="I56" s="29"/>
      <c r="J56" s="29"/>
      <c r="K56" s="29"/>
      <c r="L56" s="87"/>
      <c r="S56" s="29"/>
      <c r="T56" s="29"/>
      <c r="U56" s="29"/>
      <c r="V56" s="29"/>
      <c r="W56" s="29"/>
      <c r="X56" s="29"/>
      <c r="Y56" s="29"/>
      <c r="Z56" s="29"/>
      <c r="AA56" s="29"/>
      <c r="AB56" s="29"/>
      <c r="AC56" s="29"/>
      <c r="AD56" s="29"/>
      <c r="AE56" s="29"/>
    </row>
    <row r="57" spans="1:47" s="2" customFormat="1" ht="29.25" customHeight="1">
      <c r="A57" s="29"/>
      <c r="B57" s="30"/>
      <c r="C57" s="101" t="s">
        <v>90</v>
      </c>
      <c r="D57" s="95"/>
      <c r="E57" s="95"/>
      <c r="F57" s="95"/>
      <c r="G57" s="95"/>
      <c r="H57" s="95"/>
      <c r="I57" s="95"/>
      <c r="J57" s="102" t="s">
        <v>91</v>
      </c>
      <c r="K57" s="95"/>
      <c r="L57" s="87"/>
      <c r="S57" s="29"/>
      <c r="T57" s="29"/>
      <c r="U57" s="29"/>
      <c r="V57" s="29"/>
      <c r="W57" s="29"/>
      <c r="X57" s="29"/>
      <c r="Y57" s="29"/>
      <c r="Z57" s="29"/>
      <c r="AA57" s="29"/>
      <c r="AB57" s="29"/>
      <c r="AC57" s="29"/>
      <c r="AD57" s="29"/>
      <c r="AE57" s="29"/>
    </row>
    <row r="58" spans="1:47" s="2" customFormat="1" ht="10.35" customHeight="1">
      <c r="A58" s="29"/>
      <c r="B58" s="30"/>
      <c r="C58" s="29"/>
      <c r="D58" s="29"/>
      <c r="E58" s="29"/>
      <c r="F58" s="29"/>
      <c r="G58" s="29"/>
      <c r="H58" s="29"/>
      <c r="I58" s="29"/>
      <c r="J58" s="29"/>
      <c r="K58" s="29"/>
      <c r="L58" s="87"/>
      <c r="S58" s="29"/>
      <c r="T58" s="29"/>
      <c r="U58" s="29"/>
      <c r="V58" s="29"/>
      <c r="W58" s="29"/>
      <c r="X58" s="29"/>
      <c r="Y58" s="29"/>
      <c r="Z58" s="29"/>
      <c r="AA58" s="29"/>
      <c r="AB58" s="29"/>
      <c r="AC58" s="29"/>
      <c r="AD58" s="29"/>
      <c r="AE58" s="29"/>
    </row>
    <row r="59" spans="1:47" s="2" customFormat="1" ht="22.9" customHeight="1">
      <c r="A59" s="29"/>
      <c r="B59" s="30"/>
      <c r="C59" s="103" t="s">
        <v>67</v>
      </c>
      <c r="D59" s="29"/>
      <c r="E59" s="29"/>
      <c r="F59" s="29"/>
      <c r="G59" s="29"/>
      <c r="H59" s="29"/>
      <c r="I59" s="29"/>
      <c r="J59" s="63">
        <f>J84</f>
        <v>0</v>
      </c>
      <c r="K59" s="29"/>
      <c r="L59" s="87"/>
      <c r="S59" s="29"/>
      <c r="T59" s="29"/>
      <c r="U59" s="29"/>
      <c r="V59" s="29"/>
      <c r="W59" s="29"/>
      <c r="X59" s="29"/>
      <c r="Y59" s="29"/>
      <c r="Z59" s="29"/>
      <c r="AA59" s="29"/>
      <c r="AB59" s="29"/>
      <c r="AC59" s="29"/>
      <c r="AD59" s="29"/>
      <c r="AE59" s="29"/>
      <c r="AU59" s="17" t="s">
        <v>92</v>
      </c>
    </row>
    <row r="60" spans="1:47" s="9" customFormat="1" ht="24.95" customHeight="1">
      <c r="B60" s="104"/>
      <c r="D60" s="105" t="s">
        <v>510</v>
      </c>
      <c r="E60" s="106"/>
      <c r="F60" s="106"/>
      <c r="G60" s="106"/>
      <c r="H60" s="106"/>
      <c r="I60" s="106"/>
      <c r="J60" s="107">
        <f>J85</f>
        <v>0</v>
      </c>
      <c r="L60" s="104"/>
    </row>
    <row r="61" spans="1:47" s="10" customFormat="1" ht="19.899999999999999" customHeight="1">
      <c r="B61" s="108"/>
      <c r="D61" s="109" t="s">
        <v>511</v>
      </c>
      <c r="E61" s="110"/>
      <c r="F61" s="110"/>
      <c r="G61" s="110"/>
      <c r="H61" s="110"/>
      <c r="I61" s="110"/>
      <c r="J61" s="111">
        <f>J86</f>
        <v>0</v>
      </c>
      <c r="L61" s="108"/>
    </row>
    <row r="62" spans="1:47" s="10" customFormat="1" ht="19.899999999999999" customHeight="1">
      <c r="B62" s="108"/>
      <c r="D62" s="109" t="s">
        <v>512</v>
      </c>
      <c r="E62" s="110"/>
      <c r="F62" s="110"/>
      <c r="G62" s="110"/>
      <c r="H62" s="110"/>
      <c r="I62" s="110"/>
      <c r="J62" s="111">
        <f>J90</f>
        <v>0</v>
      </c>
      <c r="L62" s="108"/>
    </row>
    <row r="63" spans="1:47" s="10" customFormat="1" ht="19.899999999999999" customHeight="1">
      <c r="B63" s="108"/>
      <c r="D63" s="109" t="s">
        <v>513</v>
      </c>
      <c r="E63" s="110"/>
      <c r="F63" s="110"/>
      <c r="G63" s="110"/>
      <c r="H63" s="110"/>
      <c r="I63" s="110"/>
      <c r="J63" s="111">
        <f>J92</f>
        <v>0</v>
      </c>
      <c r="L63" s="108"/>
    </row>
    <row r="64" spans="1:47" s="10" customFormat="1" ht="19.899999999999999" customHeight="1">
      <c r="B64" s="108"/>
      <c r="D64" s="109" t="s">
        <v>514</v>
      </c>
      <c r="E64" s="110"/>
      <c r="F64" s="110"/>
      <c r="G64" s="110"/>
      <c r="H64" s="110"/>
      <c r="I64" s="110"/>
      <c r="J64" s="111">
        <f>J94</f>
        <v>0</v>
      </c>
      <c r="L64" s="108"/>
    </row>
    <row r="65" spans="1:31" s="2" customFormat="1" ht="21.75" customHeight="1">
      <c r="A65" s="29"/>
      <c r="B65" s="30"/>
      <c r="C65" s="29"/>
      <c r="D65" s="29"/>
      <c r="E65" s="29"/>
      <c r="F65" s="29"/>
      <c r="G65" s="29"/>
      <c r="H65" s="29"/>
      <c r="I65" s="29"/>
      <c r="J65" s="29"/>
      <c r="K65" s="29"/>
      <c r="L65" s="87"/>
      <c r="S65" s="29"/>
      <c r="T65" s="29"/>
      <c r="U65" s="29"/>
      <c r="V65" s="29"/>
      <c r="W65" s="29"/>
      <c r="X65" s="29"/>
      <c r="Y65" s="29"/>
      <c r="Z65" s="29"/>
      <c r="AA65" s="29"/>
      <c r="AB65" s="29"/>
      <c r="AC65" s="29"/>
      <c r="AD65" s="29"/>
      <c r="AE65" s="29"/>
    </row>
    <row r="66" spans="1:31" s="2" customFormat="1" ht="6.95" customHeight="1">
      <c r="A66" s="29"/>
      <c r="B66" s="39"/>
      <c r="C66" s="40"/>
      <c r="D66" s="40"/>
      <c r="E66" s="40"/>
      <c r="F66" s="40"/>
      <c r="G66" s="40"/>
      <c r="H66" s="40"/>
      <c r="I66" s="40"/>
      <c r="J66" s="40"/>
      <c r="K66" s="40"/>
      <c r="L66" s="87"/>
      <c r="S66" s="29"/>
      <c r="T66" s="29"/>
      <c r="U66" s="29"/>
      <c r="V66" s="29"/>
      <c r="W66" s="29"/>
      <c r="X66" s="29"/>
      <c r="Y66" s="29"/>
      <c r="Z66" s="29"/>
      <c r="AA66" s="29"/>
      <c r="AB66" s="29"/>
      <c r="AC66" s="29"/>
      <c r="AD66" s="29"/>
      <c r="AE66" s="29"/>
    </row>
    <row r="70" spans="1:31" s="2" customFormat="1" ht="6.95" customHeight="1">
      <c r="A70" s="29"/>
      <c r="B70" s="41"/>
      <c r="C70" s="42"/>
      <c r="D70" s="42"/>
      <c r="E70" s="42"/>
      <c r="F70" s="42"/>
      <c r="G70" s="42"/>
      <c r="H70" s="42"/>
      <c r="I70" s="42"/>
      <c r="J70" s="42"/>
      <c r="K70" s="42"/>
      <c r="L70" s="87"/>
      <c r="S70" s="29"/>
      <c r="T70" s="29"/>
      <c r="U70" s="29"/>
      <c r="V70" s="29"/>
      <c r="W70" s="29"/>
      <c r="X70" s="29"/>
      <c r="Y70" s="29"/>
      <c r="Z70" s="29"/>
      <c r="AA70" s="29"/>
      <c r="AB70" s="29"/>
      <c r="AC70" s="29"/>
      <c r="AD70" s="29"/>
      <c r="AE70" s="29"/>
    </row>
    <row r="71" spans="1:31" s="2" customFormat="1" ht="24.95" customHeight="1">
      <c r="A71" s="29"/>
      <c r="B71" s="30"/>
      <c r="C71" s="21" t="s">
        <v>104</v>
      </c>
      <c r="D71" s="29"/>
      <c r="E71" s="29"/>
      <c r="F71" s="29"/>
      <c r="G71" s="29"/>
      <c r="H71" s="29"/>
      <c r="I71" s="29"/>
      <c r="J71" s="29"/>
      <c r="K71" s="29"/>
      <c r="L71" s="87"/>
      <c r="S71" s="29"/>
      <c r="T71" s="29"/>
      <c r="U71" s="29"/>
      <c r="V71" s="29"/>
      <c r="W71" s="29"/>
      <c r="X71" s="29"/>
      <c r="Y71" s="29"/>
      <c r="Z71" s="29"/>
      <c r="AA71" s="29"/>
      <c r="AB71" s="29"/>
      <c r="AC71" s="29"/>
      <c r="AD71" s="29"/>
      <c r="AE71" s="29"/>
    </row>
    <row r="72" spans="1:31" s="2" customFormat="1" ht="6.95" customHeight="1">
      <c r="A72" s="29"/>
      <c r="B72" s="30"/>
      <c r="C72" s="29"/>
      <c r="D72" s="29"/>
      <c r="E72" s="29"/>
      <c r="F72" s="29"/>
      <c r="G72" s="29"/>
      <c r="H72" s="29"/>
      <c r="I72" s="29"/>
      <c r="J72" s="29"/>
      <c r="K72" s="29"/>
      <c r="L72" s="87"/>
      <c r="S72" s="29"/>
      <c r="T72" s="29"/>
      <c r="U72" s="29"/>
      <c r="V72" s="29"/>
      <c r="W72" s="29"/>
      <c r="X72" s="29"/>
      <c r="Y72" s="29"/>
      <c r="Z72" s="29"/>
      <c r="AA72" s="29"/>
      <c r="AB72" s="29"/>
      <c r="AC72" s="29"/>
      <c r="AD72" s="29"/>
      <c r="AE72" s="29"/>
    </row>
    <row r="73" spans="1:31" s="2" customFormat="1" ht="12" customHeight="1">
      <c r="A73" s="29"/>
      <c r="B73" s="30"/>
      <c r="C73" s="26" t="s">
        <v>15</v>
      </c>
      <c r="D73" s="29"/>
      <c r="E73" s="29"/>
      <c r="F73" s="29"/>
      <c r="G73" s="29"/>
      <c r="H73" s="29"/>
      <c r="I73" s="29"/>
      <c r="J73" s="29"/>
      <c r="K73" s="29"/>
      <c r="L73" s="87"/>
      <c r="S73" s="29"/>
      <c r="T73" s="29"/>
      <c r="U73" s="29"/>
      <c r="V73" s="29"/>
      <c r="W73" s="29"/>
      <c r="X73" s="29"/>
      <c r="Y73" s="29"/>
      <c r="Z73" s="29"/>
      <c r="AA73" s="29"/>
      <c r="AB73" s="29"/>
      <c r="AC73" s="29"/>
      <c r="AD73" s="29"/>
      <c r="AE73" s="29"/>
    </row>
    <row r="74" spans="1:31" s="2" customFormat="1" ht="16.5" customHeight="1">
      <c r="A74" s="29"/>
      <c r="B74" s="30"/>
      <c r="C74" s="29"/>
      <c r="D74" s="29"/>
      <c r="E74" s="295" t="str">
        <f>E7</f>
        <v>Oprava nádrže Všechlapy</v>
      </c>
      <c r="F74" s="296"/>
      <c r="G74" s="296"/>
      <c r="H74" s="296"/>
      <c r="I74" s="29"/>
      <c r="J74" s="29"/>
      <c r="K74" s="29"/>
      <c r="L74" s="87"/>
      <c r="S74" s="29"/>
      <c r="T74" s="29"/>
      <c r="U74" s="29"/>
      <c r="V74" s="29"/>
      <c r="W74" s="29"/>
      <c r="X74" s="29"/>
      <c r="Y74" s="29"/>
      <c r="Z74" s="29"/>
      <c r="AA74" s="29"/>
      <c r="AB74" s="29"/>
      <c r="AC74" s="29"/>
      <c r="AD74" s="29"/>
      <c r="AE74" s="29"/>
    </row>
    <row r="75" spans="1:31" s="2" customFormat="1" ht="12" customHeight="1">
      <c r="A75" s="29"/>
      <c r="B75" s="30"/>
      <c r="C75" s="26" t="s">
        <v>87</v>
      </c>
      <c r="D75" s="29"/>
      <c r="E75" s="29"/>
      <c r="F75" s="29"/>
      <c r="G75" s="29"/>
      <c r="H75" s="29"/>
      <c r="I75" s="29"/>
      <c r="J75" s="29"/>
      <c r="K75" s="29"/>
      <c r="L75" s="87"/>
      <c r="S75" s="29"/>
      <c r="T75" s="29"/>
      <c r="U75" s="29"/>
      <c r="V75" s="29"/>
      <c r="W75" s="29"/>
      <c r="X75" s="29"/>
      <c r="Y75" s="29"/>
      <c r="Z75" s="29"/>
      <c r="AA75" s="29"/>
      <c r="AB75" s="29"/>
      <c r="AC75" s="29"/>
      <c r="AD75" s="29"/>
      <c r="AE75" s="29"/>
    </row>
    <row r="76" spans="1:31" s="2" customFormat="1" ht="16.5" customHeight="1">
      <c r="A76" s="29"/>
      <c r="B76" s="30"/>
      <c r="C76" s="29"/>
      <c r="D76" s="29"/>
      <c r="E76" s="289" t="str">
        <f>E9</f>
        <v>VON - vedlejší a ostatní náklady</v>
      </c>
      <c r="F76" s="294"/>
      <c r="G76" s="294"/>
      <c r="H76" s="294"/>
      <c r="I76" s="29"/>
      <c r="J76" s="29"/>
      <c r="K76" s="29"/>
      <c r="L76" s="87"/>
      <c r="S76" s="29"/>
      <c r="T76" s="29"/>
      <c r="U76" s="29"/>
      <c r="V76" s="29"/>
      <c r="W76" s="29"/>
      <c r="X76" s="29"/>
      <c r="Y76" s="29"/>
      <c r="Z76" s="29"/>
      <c r="AA76" s="29"/>
      <c r="AB76" s="29"/>
      <c r="AC76" s="29"/>
      <c r="AD76" s="29"/>
      <c r="AE76" s="29"/>
    </row>
    <row r="77" spans="1:31" s="2" customFormat="1" ht="6.95" customHeight="1">
      <c r="A77" s="29"/>
      <c r="B77" s="30"/>
      <c r="C77" s="29"/>
      <c r="D77" s="29"/>
      <c r="E77" s="29"/>
      <c r="F77" s="29"/>
      <c r="G77" s="29"/>
      <c r="H77" s="29"/>
      <c r="I77" s="29"/>
      <c r="J77" s="29"/>
      <c r="K77" s="29"/>
      <c r="L77" s="87"/>
      <c r="S77" s="29"/>
      <c r="T77" s="29"/>
      <c r="U77" s="29"/>
      <c r="V77" s="29"/>
      <c r="W77" s="29"/>
      <c r="X77" s="29"/>
      <c r="Y77" s="29"/>
      <c r="Z77" s="29"/>
      <c r="AA77" s="29"/>
      <c r="AB77" s="29"/>
      <c r="AC77" s="29"/>
      <c r="AD77" s="29"/>
      <c r="AE77" s="29"/>
    </row>
    <row r="78" spans="1:31" s="2" customFormat="1" ht="12" customHeight="1">
      <c r="A78" s="29"/>
      <c r="B78" s="30"/>
      <c r="C78" s="26" t="s">
        <v>20</v>
      </c>
      <c r="D78" s="29"/>
      <c r="E78" s="29"/>
      <c r="F78" s="24" t="str">
        <f>F12</f>
        <v>Všechlapy</v>
      </c>
      <c r="G78" s="29"/>
      <c r="H78" s="29"/>
      <c r="I78" s="26" t="s">
        <v>22</v>
      </c>
      <c r="J78" s="47" t="str">
        <f>IF(J12="","",J12)</f>
        <v>5. 10. 2019</v>
      </c>
      <c r="K78" s="29"/>
      <c r="L78" s="87"/>
      <c r="S78" s="29"/>
      <c r="T78" s="29"/>
      <c r="U78" s="29"/>
      <c r="V78" s="29"/>
      <c r="W78" s="29"/>
      <c r="X78" s="29"/>
      <c r="Y78" s="29"/>
      <c r="Z78" s="29"/>
      <c r="AA78" s="29"/>
      <c r="AB78" s="29"/>
      <c r="AC78" s="29"/>
      <c r="AD78" s="29"/>
      <c r="AE78" s="29"/>
    </row>
    <row r="79" spans="1:31" s="2" customFormat="1" ht="6.95" customHeight="1">
      <c r="A79" s="29"/>
      <c r="B79" s="30"/>
      <c r="C79" s="29"/>
      <c r="D79" s="29"/>
      <c r="E79" s="29"/>
      <c r="F79" s="29"/>
      <c r="G79" s="29"/>
      <c r="H79" s="29"/>
      <c r="I79" s="29"/>
      <c r="J79" s="29"/>
      <c r="K79" s="29"/>
      <c r="L79" s="87"/>
      <c r="S79" s="29"/>
      <c r="T79" s="29"/>
      <c r="U79" s="29"/>
      <c r="V79" s="29"/>
      <c r="W79" s="29"/>
      <c r="X79" s="29"/>
      <c r="Y79" s="29"/>
      <c r="Z79" s="29"/>
      <c r="AA79" s="29"/>
      <c r="AB79" s="29"/>
      <c r="AC79" s="29"/>
      <c r="AD79" s="29"/>
      <c r="AE79" s="29"/>
    </row>
    <row r="80" spans="1:31" s="2" customFormat="1" ht="27.95" customHeight="1">
      <c r="A80" s="29"/>
      <c r="B80" s="30"/>
      <c r="C80" s="26" t="s">
        <v>24</v>
      </c>
      <c r="D80" s="29"/>
      <c r="E80" s="29"/>
      <c r="F80" s="24" t="str">
        <f>E15</f>
        <v xml:space="preserve"> </v>
      </c>
      <c r="G80" s="29"/>
      <c r="H80" s="29"/>
      <c r="I80" s="26" t="s">
        <v>29</v>
      </c>
      <c r="J80" s="27" t="str">
        <f>E21</f>
        <v>Projekta Tábor s.r.o., Tábor</v>
      </c>
      <c r="K80" s="29"/>
      <c r="L80" s="87"/>
      <c r="S80" s="29"/>
      <c r="T80" s="29"/>
      <c r="U80" s="29"/>
      <c r="V80" s="29"/>
      <c r="W80" s="29"/>
      <c r="X80" s="29"/>
      <c r="Y80" s="29"/>
      <c r="Z80" s="29"/>
      <c r="AA80" s="29"/>
      <c r="AB80" s="29"/>
      <c r="AC80" s="29"/>
      <c r="AD80" s="29"/>
      <c r="AE80" s="29"/>
    </row>
    <row r="81" spans="1:65" s="2" customFormat="1" ht="15.2" customHeight="1">
      <c r="A81" s="29"/>
      <c r="B81" s="30"/>
      <c r="C81" s="26" t="s">
        <v>28</v>
      </c>
      <c r="D81" s="29"/>
      <c r="E81" s="29"/>
      <c r="F81" s="24" t="str">
        <f>IF(E18="","",E18)</f>
        <v xml:space="preserve"> </v>
      </c>
      <c r="G81" s="29"/>
      <c r="H81" s="29"/>
      <c r="I81" s="26" t="s">
        <v>32</v>
      </c>
      <c r="J81" s="27" t="str">
        <f>E24</f>
        <v xml:space="preserve"> </v>
      </c>
      <c r="K81" s="29"/>
      <c r="L81" s="87"/>
      <c r="S81" s="29"/>
      <c r="T81" s="29"/>
      <c r="U81" s="29"/>
      <c r="V81" s="29"/>
      <c r="W81" s="29"/>
      <c r="X81" s="29"/>
      <c r="Y81" s="29"/>
      <c r="Z81" s="29"/>
      <c r="AA81" s="29"/>
      <c r="AB81" s="29"/>
      <c r="AC81" s="29"/>
      <c r="AD81" s="29"/>
      <c r="AE81" s="29"/>
    </row>
    <row r="82" spans="1:65" s="2" customFormat="1" ht="10.35" customHeight="1">
      <c r="A82" s="29"/>
      <c r="B82" s="30"/>
      <c r="C82" s="29"/>
      <c r="D82" s="29"/>
      <c r="E82" s="29"/>
      <c r="F82" s="29"/>
      <c r="G82" s="29"/>
      <c r="H82" s="29"/>
      <c r="I82" s="29"/>
      <c r="J82" s="29"/>
      <c r="K82" s="29"/>
      <c r="L82" s="87"/>
      <c r="S82" s="29"/>
      <c r="T82" s="29"/>
      <c r="U82" s="29"/>
      <c r="V82" s="29"/>
      <c r="W82" s="29"/>
      <c r="X82" s="29"/>
      <c r="Y82" s="29"/>
      <c r="Z82" s="29"/>
      <c r="AA82" s="29"/>
      <c r="AB82" s="29"/>
      <c r="AC82" s="29"/>
      <c r="AD82" s="29"/>
      <c r="AE82" s="29"/>
    </row>
    <row r="83" spans="1:65" s="11" customFormat="1" ht="29.25" customHeight="1">
      <c r="A83" s="112"/>
      <c r="B83" s="113"/>
      <c r="C83" s="114" t="s">
        <v>105</v>
      </c>
      <c r="D83" s="115" t="s">
        <v>54</v>
      </c>
      <c r="E83" s="115" t="s">
        <v>50</v>
      </c>
      <c r="F83" s="115" t="s">
        <v>51</v>
      </c>
      <c r="G83" s="115" t="s">
        <v>106</v>
      </c>
      <c r="H83" s="115" t="s">
        <v>107</v>
      </c>
      <c r="I83" s="115" t="s">
        <v>108</v>
      </c>
      <c r="J83" s="115" t="s">
        <v>91</v>
      </c>
      <c r="K83" s="116" t="s">
        <v>109</v>
      </c>
      <c r="L83" s="117"/>
      <c r="M83" s="54" t="s">
        <v>3</v>
      </c>
      <c r="N83" s="55" t="s">
        <v>39</v>
      </c>
      <c r="O83" s="55" t="s">
        <v>110</v>
      </c>
      <c r="P83" s="55" t="s">
        <v>111</v>
      </c>
      <c r="Q83" s="55" t="s">
        <v>112</v>
      </c>
      <c r="R83" s="55" t="s">
        <v>113</v>
      </c>
      <c r="S83" s="55" t="s">
        <v>114</v>
      </c>
      <c r="T83" s="56" t="s">
        <v>115</v>
      </c>
      <c r="U83" s="112"/>
      <c r="V83" s="112"/>
      <c r="W83" s="112"/>
      <c r="X83" s="112"/>
      <c r="Y83" s="112"/>
      <c r="Z83" s="112"/>
      <c r="AA83" s="112"/>
      <c r="AB83" s="112"/>
      <c r="AC83" s="112"/>
      <c r="AD83" s="112"/>
      <c r="AE83" s="112"/>
    </row>
    <row r="84" spans="1:65" s="2" customFormat="1" ht="22.9" customHeight="1">
      <c r="A84" s="29"/>
      <c r="B84" s="30"/>
      <c r="C84" s="61" t="s">
        <v>116</v>
      </c>
      <c r="D84" s="29"/>
      <c r="E84" s="29"/>
      <c r="F84" s="29"/>
      <c r="G84" s="29"/>
      <c r="H84" s="29"/>
      <c r="I84" s="29"/>
      <c r="J84" s="118">
        <f>BK84</f>
        <v>0</v>
      </c>
      <c r="K84" s="29"/>
      <c r="L84" s="30"/>
      <c r="M84" s="57"/>
      <c r="N84" s="48"/>
      <c r="O84" s="58"/>
      <c r="P84" s="119">
        <f>P85</f>
        <v>0</v>
      </c>
      <c r="Q84" s="58"/>
      <c r="R84" s="119">
        <f>R85</f>
        <v>0</v>
      </c>
      <c r="S84" s="58"/>
      <c r="T84" s="120">
        <f>T85</f>
        <v>0</v>
      </c>
      <c r="U84" s="29"/>
      <c r="V84" s="29"/>
      <c r="W84" s="29"/>
      <c r="X84" s="29"/>
      <c r="Y84" s="29"/>
      <c r="Z84" s="29"/>
      <c r="AA84" s="29"/>
      <c r="AB84" s="29"/>
      <c r="AC84" s="29"/>
      <c r="AD84" s="29"/>
      <c r="AE84" s="29"/>
      <c r="AT84" s="17" t="s">
        <v>68</v>
      </c>
      <c r="AU84" s="17" t="s">
        <v>92</v>
      </c>
      <c r="BK84" s="121">
        <f>BK85</f>
        <v>0</v>
      </c>
    </row>
    <row r="85" spans="1:65" s="12" customFormat="1" ht="25.9" customHeight="1">
      <c r="B85" s="122"/>
      <c r="D85" s="123" t="s">
        <v>68</v>
      </c>
      <c r="E85" s="124" t="s">
        <v>515</v>
      </c>
      <c r="F85" s="124" t="s">
        <v>516</v>
      </c>
      <c r="J85" s="125">
        <f>BK85</f>
        <v>0</v>
      </c>
      <c r="L85" s="122"/>
      <c r="M85" s="126"/>
      <c r="N85" s="127"/>
      <c r="O85" s="127"/>
      <c r="P85" s="128">
        <f>P86+P90+P92+P94</f>
        <v>0</v>
      </c>
      <c r="Q85" s="127"/>
      <c r="R85" s="128">
        <f>R86+R90+R92+R94</f>
        <v>0</v>
      </c>
      <c r="S85" s="127"/>
      <c r="T85" s="129">
        <f>T86+T90+T92+T94</f>
        <v>0</v>
      </c>
      <c r="AR85" s="123" t="s">
        <v>148</v>
      </c>
      <c r="AT85" s="130" t="s">
        <v>68</v>
      </c>
      <c r="AU85" s="130" t="s">
        <v>69</v>
      </c>
      <c r="AY85" s="123" t="s">
        <v>119</v>
      </c>
      <c r="BK85" s="131">
        <f>BK86+BK90+BK92+BK94</f>
        <v>0</v>
      </c>
    </row>
    <row r="86" spans="1:65" s="12" customFormat="1" ht="22.9" customHeight="1">
      <c r="B86" s="122"/>
      <c r="D86" s="123" t="s">
        <v>68</v>
      </c>
      <c r="E86" s="132" t="s">
        <v>517</v>
      </c>
      <c r="F86" s="132" t="s">
        <v>518</v>
      </c>
      <c r="J86" s="133">
        <f>BK86</f>
        <v>0</v>
      </c>
      <c r="L86" s="122"/>
      <c r="M86" s="126"/>
      <c r="N86" s="127"/>
      <c r="O86" s="127"/>
      <c r="P86" s="128">
        <f>SUM(P87:P89)</f>
        <v>0</v>
      </c>
      <c r="Q86" s="127"/>
      <c r="R86" s="128">
        <f>SUM(R87:R89)</f>
        <v>0</v>
      </c>
      <c r="S86" s="127"/>
      <c r="T86" s="129">
        <f>SUM(T87:T89)</f>
        <v>0</v>
      </c>
      <c r="AR86" s="123" t="s">
        <v>148</v>
      </c>
      <c r="AT86" s="130" t="s">
        <v>68</v>
      </c>
      <c r="AU86" s="130" t="s">
        <v>77</v>
      </c>
      <c r="AY86" s="123" t="s">
        <v>119</v>
      </c>
      <c r="BK86" s="131">
        <f>SUM(BK87:BK89)</f>
        <v>0</v>
      </c>
    </row>
    <row r="87" spans="1:65" s="2" customFormat="1" ht="16.5" customHeight="1">
      <c r="A87" s="29"/>
      <c r="B87" s="134"/>
      <c r="C87" s="135" t="s">
        <v>77</v>
      </c>
      <c r="D87" s="135" t="s">
        <v>121</v>
      </c>
      <c r="E87" s="136" t="s">
        <v>519</v>
      </c>
      <c r="F87" s="137" t="s">
        <v>520</v>
      </c>
      <c r="G87" s="138" t="s">
        <v>521</v>
      </c>
      <c r="H87" s="139">
        <v>1</v>
      </c>
      <c r="I87" s="140">
        <v>0</v>
      </c>
      <c r="J87" s="140">
        <f>ROUND(I87*H87,2)</f>
        <v>0</v>
      </c>
      <c r="K87" s="137" t="s">
        <v>125</v>
      </c>
      <c r="L87" s="30"/>
      <c r="M87" s="141" t="s">
        <v>3</v>
      </c>
      <c r="N87" s="142" t="s">
        <v>40</v>
      </c>
      <c r="O87" s="143">
        <v>0</v>
      </c>
      <c r="P87" s="143">
        <f>O87*H87</f>
        <v>0</v>
      </c>
      <c r="Q87" s="143">
        <v>0</v>
      </c>
      <c r="R87" s="143">
        <f>Q87*H87</f>
        <v>0</v>
      </c>
      <c r="S87" s="143">
        <v>0</v>
      </c>
      <c r="T87" s="144">
        <f>S87*H87</f>
        <v>0</v>
      </c>
      <c r="U87" s="29"/>
      <c r="V87" s="29"/>
      <c r="W87" s="29"/>
      <c r="X87" s="29"/>
      <c r="Y87" s="29"/>
      <c r="Z87" s="29"/>
      <c r="AA87" s="29"/>
      <c r="AB87" s="29"/>
      <c r="AC87" s="29"/>
      <c r="AD87" s="29"/>
      <c r="AE87" s="29"/>
      <c r="AR87" s="145" t="s">
        <v>522</v>
      </c>
      <c r="AT87" s="145" t="s">
        <v>121</v>
      </c>
      <c r="AU87" s="145" t="s">
        <v>79</v>
      </c>
      <c r="AY87" s="17" t="s">
        <v>119</v>
      </c>
      <c r="BE87" s="146">
        <f>IF(N87="základní",J87,0)</f>
        <v>0</v>
      </c>
      <c r="BF87" s="146">
        <f>IF(N87="snížená",J87,0)</f>
        <v>0</v>
      </c>
      <c r="BG87" s="146">
        <f>IF(N87="zákl. přenesená",J87,0)</f>
        <v>0</v>
      </c>
      <c r="BH87" s="146">
        <f>IF(N87="sníž. přenesená",J87,0)</f>
        <v>0</v>
      </c>
      <c r="BI87" s="146">
        <f>IF(N87="nulová",J87,0)</f>
        <v>0</v>
      </c>
      <c r="BJ87" s="17" t="s">
        <v>77</v>
      </c>
      <c r="BK87" s="146">
        <f>ROUND(I87*H87,2)</f>
        <v>0</v>
      </c>
      <c r="BL87" s="17" t="s">
        <v>522</v>
      </c>
      <c r="BM87" s="145" t="s">
        <v>523</v>
      </c>
    </row>
    <row r="88" spans="1:65" s="2" customFormat="1" ht="16.5" customHeight="1">
      <c r="A88" s="29"/>
      <c r="B88" s="134"/>
      <c r="C88" s="135" t="s">
        <v>79</v>
      </c>
      <c r="D88" s="135" t="s">
        <v>121</v>
      </c>
      <c r="E88" s="136" t="s">
        <v>524</v>
      </c>
      <c r="F88" s="137" t="s">
        <v>525</v>
      </c>
      <c r="G88" s="138" t="s">
        <v>521</v>
      </c>
      <c r="H88" s="139">
        <v>1</v>
      </c>
      <c r="I88" s="140">
        <v>0</v>
      </c>
      <c r="J88" s="140">
        <f>ROUND(I88*H88,2)</f>
        <v>0</v>
      </c>
      <c r="K88" s="137" t="s">
        <v>125</v>
      </c>
      <c r="L88" s="30"/>
      <c r="M88" s="141" t="s">
        <v>3</v>
      </c>
      <c r="N88" s="142" t="s">
        <v>40</v>
      </c>
      <c r="O88" s="143">
        <v>0</v>
      </c>
      <c r="P88" s="143">
        <f>O88*H88</f>
        <v>0</v>
      </c>
      <c r="Q88" s="143">
        <v>0</v>
      </c>
      <c r="R88" s="143">
        <f>Q88*H88</f>
        <v>0</v>
      </c>
      <c r="S88" s="143">
        <v>0</v>
      </c>
      <c r="T88" s="144">
        <f>S88*H88</f>
        <v>0</v>
      </c>
      <c r="U88" s="29"/>
      <c r="V88" s="29"/>
      <c r="W88" s="29"/>
      <c r="X88" s="29"/>
      <c r="Y88" s="29"/>
      <c r="Z88" s="29"/>
      <c r="AA88" s="29"/>
      <c r="AB88" s="29"/>
      <c r="AC88" s="29"/>
      <c r="AD88" s="29"/>
      <c r="AE88" s="29"/>
      <c r="AR88" s="145" t="s">
        <v>522</v>
      </c>
      <c r="AT88" s="145" t="s">
        <v>121</v>
      </c>
      <c r="AU88" s="145" t="s">
        <v>79</v>
      </c>
      <c r="AY88" s="17" t="s">
        <v>119</v>
      </c>
      <c r="BE88" s="146">
        <f>IF(N88="základní",J88,0)</f>
        <v>0</v>
      </c>
      <c r="BF88" s="146">
        <f>IF(N88="snížená",J88,0)</f>
        <v>0</v>
      </c>
      <c r="BG88" s="146">
        <f>IF(N88="zákl. přenesená",J88,0)</f>
        <v>0</v>
      </c>
      <c r="BH88" s="146">
        <f>IF(N88="sníž. přenesená",J88,0)</f>
        <v>0</v>
      </c>
      <c r="BI88" s="146">
        <f>IF(N88="nulová",J88,0)</f>
        <v>0</v>
      </c>
      <c r="BJ88" s="17" t="s">
        <v>77</v>
      </c>
      <c r="BK88" s="146">
        <f>ROUND(I88*H88,2)</f>
        <v>0</v>
      </c>
      <c r="BL88" s="17" t="s">
        <v>522</v>
      </c>
      <c r="BM88" s="145" t="s">
        <v>526</v>
      </c>
    </row>
    <row r="89" spans="1:65" s="2" customFormat="1" ht="36" customHeight="1">
      <c r="A89" s="29"/>
      <c r="B89" s="134"/>
      <c r="C89" s="135" t="s">
        <v>135</v>
      </c>
      <c r="D89" s="135" t="s">
        <v>121</v>
      </c>
      <c r="E89" s="136" t="s">
        <v>527</v>
      </c>
      <c r="F89" s="137" t="s">
        <v>528</v>
      </c>
      <c r="G89" s="138" t="s">
        <v>521</v>
      </c>
      <c r="H89" s="139">
        <v>1</v>
      </c>
      <c r="I89" s="140">
        <v>0</v>
      </c>
      <c r="J89" s="140">
        <f>ROUND(I89*H89,2)</f>
        <v>0</v>
      </c>
      <c r="K89" s="137" t="s">
        <v>3</v>
      </c>
      <c r="L89" s="30"/>
      <c r="M89" s="141" t="s">
        <v>3</v>
      </c>
      <c r="N89" s="142" t="s">
        <v>40</v>
      </c>
      <c r="O89" s="143">
        <v>0</v>
      </c>
      <c r="P89" s="143">
        <f>O89*H89</f>
        <v>0</v>
      </c>
      <c r="Q89" s="143">
        <v>0</v>
      </c>
      <c r="R89" s="143">
        <f>Q89*H89</f>
        <v>0</v>
      </c>
      <c r="S89" s="143">
        <v>0</v>
      </c>
      <c r="T89" s="144">
        <f>S89*H89</f>
        <v>0</v>
      </c>
      <c r="U89" s="29"/>
      <c r="V89" s="29"/>
      <c r="W89" s="29"/>
      <c r="X89" s="29"/>
      <c r="Y89" s="29"/>
      <c r="Z89" s="29"/>
      <c r="AA89" s="29"/>
      <c r="AB89" s="29"/>
      <c r="AC89" s="29"/>
      <c r="AD89" s="29"/>
      <c r="AE89" s="29"/>
      <c r="AR89" s="145" t="s">
        <v>522</v>
      </c>
      <c r="AT89" s="145" t="s">
        <v>121</v>
      </c>
      <c r="AU89" s="145" t="s">
        <v>79</v>
      </c>
      <c r="AY89" s="17" t="s">
        <v>119</v>
      </c>
      <c r="BE89" s="146">
        <f>IF(N89="základní",J89,0)</f>
        <v>0</v>
      </c>
      <c r="BF89" s="146">
        <f>IF(N89="snížená",J89,0)</f>
        <v>0</v>
      </c>
      <c r="BG89" s="146">
        <f>IF(N89="zákl. přenesená",J89,0)</f>
        <v>0</v>
      </c>
      <c r="BH89" s="146">
        <f>IF(N89="sníž. přenesená",J89,0)</f>
        <v>0</v>
      </c>
      <c r="BI89" s="146">
        <f>IF(N89="nulová",J89,0)</f>
        <v>0</v>
      </c>
      <c r="BJ89" s="17" t="s">
        <v>77</v>
      </c>
      <c r="BK89" s="146">
        <f>ROUND(I89*H89,2)</f>
        <v>0</v>
      </c>
      <c r="BL89" s="17" t="s">
        <v>522</v>
      </c>
      <c r="BM89" s="145" t="s">
        <v>529</v>
      </c>
    </row>
    <row r="90" spans="1:65" s="12" customFormat="1" ht="22.9" customHeight="1">
      <c r="B90" s="122"/>
      <c r="D90" s="123" t="s">
        <v>68</v>
      </c>
      <c r="E90" s="132" t="s">
        <v>530</v>
      </c>
      <c r="F90" s="132" t="s">
        <v>531</v>
      </c>
      <c r="J90" s="133">
        <f>BK90</f>
        <v>0</v>
      </c>
      <c r="L90" s="122"/>
      <c r="M90" s="126"/>
      <c r="N90" s="127"/>
      <c r="O90" s="127"/>
      <c r="P90" s="128">
        <f>P91</f>
        <v>0</v>
      </c>
      <c r="Q90" s="127"/>
      <c r="R90" s="128">
        <f>R91</f>
        <v>0</v>
      </c>
      <c r="S90" s="127"/>
      <c r="T90" s="129">
        <f>T91</f>
        <v>0</v>
      </c>
      <c r="AR90" s="123" t="s">
        <v>148</v>
      </c>
      <c r="AT90" s="130" t="s">
        <v>68</v>
      </c>
      <c r="AU90" s="130" t="s">
        <v>77</v>
      </c>
      <c r="AY90" s="123" t="s">
        <v>119</v>
      </c>
      <c r="BK90" s="131">
        <f>BK91</f>
        <v>0</v>
      </c>
    </row>
    <row r="91" spans="1:65" s="2" customFormat="1" ht="16.5" customHeight="1">
      <c r="A91" s="29"/>
      <c r="B91" s="134"/>
      <c r="C91" s="135" t="s">
        <v>126</v>
      </c>
      <c r="D91" s="135" t="s">
        <v>121</v>
      </c>
      <c r="E91" s="136" t="s">
        <v>532</v>
      </c>
      <c r="F91" s="137" t="s">
        <v>531</v>
      </c>
      <c r="G91" s="138" t="s">
        <v>521</v>
      </c>
      <c r="H91" s="139">
        <v>1</v>
      </c>
      <c r="I91" s="140">
        <v>0</v>
      </c>
      <c r="J91" s="140">
        <f>ROUND(I91*H91,2)</f>
        <v>0</v>
      </c>
      <c r="K91" s="137" t="s">
        <v>125</v>
      </c>
      <c r="L91" s="30"/>
      <c r="M91" s="141" t="s">
        <v>3</v>
      </c>
      <c r="N91" s="142" t="s">
        <v>40</v>
      </c>
      <c r="O91" s="143">
        <v>0</v>
      </c>
      <c r="P91" s="143">
        <f>O91*H91</f>
        <v>0</v>
      </c>
      <c r="Q91" s="143">
        <v>0</v>
      </c>
      <c r="R91" s="143">
        <f>Q91*H91</f>
        <v>0</v>
      </c>
      <c r="S91" s="143">
        <v>0</v>
      </c>
      <c r="T91" s="144">
        <f>S91*H91</f>
        <v>0</v>
      </c>
      <c r="U91" s="29"/>
      <c r="V91" s="29"/>
      <c r="W91" s="29"/>
      <c r="X91" s="29"/>
      <c r="Y91" s="29"/>
      <c r="Z91" s="29"/>
      <c r="AA91" s="29"/>
      <c r="AB91" s="29"/>
      <c r="AC91" s="29"/>
      <c r="AD91" s="29"/>
      <c r="AE91" s="29"/>
      <c r="AR91" s="145" t="s">
        <v>522</v>
      </c>
      <c r="AT91" s="145" t="s">
        <v>121</v>
      </c>
      <c r="AU91" s="145" t="s">
        <v>79</v>
      </c>
      <c r="AY91" s="17" t="s">
        <v>119</v>
      </c>
      <c r="BE91" s="146">
        <f>IF(N91="základní",J91,0)</f>
        <v>0</v>
      </c>
      <c r="BF91" s="146">
        <f>IF(N91="snížená",J91,0)</f>
        <v>0</v>
      </c>
      <c r="BG91" s="146">
        <f>IF(N91="zákl. přenesená",J91,0)</f>
        <v>0</v>
      </c>
      <c r="BH91" s="146">
        <f>IF(N91="sníž. přenesená",J91,0)</f>
        <v>0</v>
      </c>
      <c r="BI91" s="146">
        <f>IF(N91="nulová",J91,0)</f>
        <v>0</v>
      </c>
      <c r="BJ91" s="17" t="s">
        <v>77</v>
      </c>
      <c r="BK91" s="146">
        <f>ROUND(I91*H91,2)</f>
        <v>0</v>
      </c>
      <c r="BL91" s="17" t="s">
        <v>522</v>
      </c>
      <c r="BM91" s="145" t="s">
        <v>533</v>
      </c>
    </row>
    <row r="92" spans="1:65" s="12" customFormat="1" ht="22.9" customHeight="1">
      <c r="B92" s="122"/>
      <c r="D92" s="123" t="s">
        <v>68</v>
      </c>
      <c r="E92" s="132" t="s">
        <v>534</v>
      </c>
      <c r="F92" s="132" t="s">
        <v>535</v>
      </c>
      <c r="J92" s="133">
        <f>BK92</f>
        <v>0</v>
      </c>
      <c r="L92" s="122"/>
      <c r="M92" s="126"/>
      <c r="N92" s="127"/>
      <c r="O92" s="127"/>
      <c r="P92" s="128">
        <f>P93</f>
        <v>0</v>
      </c>
      <c r="Q92" s="127"/>
      <c r="R92" s="128">
        <f>R93</f>
        <v>0</v>
      </c>
      <c r="S92" s="127"/>
      <c r="T92" s="129">
        <f>T93</f>
        <v>0</v>
      </c>
      <c r="AR92" s="123" t="s">
        <v>148</v>
      </c>
      <c r="AT92" s="130" t="s">
        <v>68</v>
      </c>
      <c r="AU92" s="130" t="s">
        <v>77</v>
      </c>
      <c r="AY92" s="123" t="s">
        <v>119</v>
      </c>
      <c r="BK92" s="131">
        <f>BK93</f>
        <v>0</v>
      </c>
    </row>
    <row r="93" spans="1:65" s="2" customFormat="1" ht="48" customHeight="1">
      <c r="A93" s="29"/>
      <c r="B93" s="134"/>
      <c r="C93" s="135" t="s">
        <v>148</v>
      </c>
      <c r="D93" s="135" t="s">
        <v>121</v>
      </c>
      <c r="E93" s="136" t="s">
        <v>536</v>
      </c>
      <c r="F93" s="137" t="s">
        <v>537</v>
      </c>
      <c r="G93" s="138" t="s">
        <v>521</v>
      </c>
      <c r="H93" s="139">
        <v>1</v>
      </c>
      <c r="I93" s="140">
        <v>0</v>
      </c>
      <c r="J93" s="140">
        <f>ROUND(I93*H93,2)</f>
        <v>0</v>
      </c>
      <c r="K93" s="137" t="s">
        <v>3</v>
      </c>
      <c r="L93" s="30"/>
      <c r="M93" s="141" t="s">
        <v>3</v>
      </c>
      <c r="N93" s="142" t="s">
        <v>40</v>
      </c>
      <c r="O93" s="143">
        <v>0</v>
      </c>
      <c r="P93" s="143">
        <f>O93*H93</f>
        <v>0</v>
      </c>
      <c r="Q93" s="143">
        <v>0</v>
      </c>
      <c r="R93" s="143">
        <f>Q93*H93</f>
        <v>0</v>
      </c>
      <c r="S93" s="143">
        <v>0</v>
      </c>
      <c r="T93" s="144">
        <f>S93*H93</f>
        <v>0</v>
      </c>
      <c r="U93" s="29"/>
      <c r="V93" s="29"/>
      <c r="W93" s="29"/>
      <c r="X93" s="29"/>
      <c r="Y93" s="29"/>
      <c r="Z93" s="29"/>
      <c r="AA93" s="29"/>
      <c r="AB93" s="29"/>
      <c r="AC93" s="29"/>
      <c r="AD93" s="29"/>
      <c r="AE93" s="29"/>
      <c r="AR93" s="145" t="s">
        <v>522</v>
      </c>
      <c r="AT93" s="145" t="s">
        <v>121</v>
      </c>
      <c r="AU93" s="145" t="s">
        <v>79</v>
      </c>
      <c r="AY93" s="17" t="s">
        <v>119</v>
      </c>
      <c r="BE93" s="146">
        <f>IF(N93="základní",J93,0)</f>
        <v>0</v>
      </c>
      <c r="BF93" s="146">
        <f>IF(N93="snížená",J93,0)</f>
        <v>0</v>
      </c>
      <c r="BG93" s="146">
        <f>IF(N93="zákl. přenesená",J93,0)</f>
        <v>0</v>
      </c>
      <c r="BH93" s="146">
        <f>IF(N93="sníž. přenesená",J93,0)</f>
        <v>0</v>
      </c>
      <c r="BI93" s="146">
        <f>IF(N93="nulová",J93,0)</f>
        <v>0</v>
      </c>
      <c r="BJ93" s="17" t="s">
        <v>77</v>
      </c>
      <c r="BK93" s="146">
        <f>ROUND(I93*H93,2)</f>
        <v>0</v>
      </c>
      <c r="BL93" s="17" t="s">
        <v>522</v>
      </c>
      <c r="BM93" s="145" t="s">
        <v>538</v>
      </c>
    </row>
    <row r="94" spans="1:65" s="12" customFormat="1" ht="22.9" customHeight="1">
      <c r="B94" s="122"/>
      <c r="D94" s="123" t="s">
        <v>68</v>
      </c>
      <c r="E94" s="132" t="s">
        <v>539</v>
      </c>
      <c r="F94" s="132" t="s">
        <v>540</v>
      </c>
      <c r="J94" s="133">
        <f>BK94</f>
        <v>0</v>
      </c>
      <c r="L94" s="122"/>
      <c r="M94" s="126"/>
      <c r="N94" s="127"/>
      <c r="O94" s="127"/>
      <c r="P94" s="128">
        <f>P95</f>
        <v>0</v>
      </c>
      <c r="Q94" s="127"/>
      <c r="R94" s="128">
        <f>R95</f>
        <v>0</v>
      </c>
      <c r="S94" s="127"/>
      <c r="T94" s="129">
        <f>T95</f>
        <v>0</v>
      </c>
      <c r="AR94" s="123" t="s">
        <v>148</v>
      </c>
      <c r="AT94" s="130" t="s">
        <v>68</v>
      </c>
      <c r="AU94" s="130" t="s">
        <v>77</v>
      </c>
      <c r="AY94" s="123" t="s">
        <v>119</v>
      </c>
      <c r="BK94" s="131">
        <f>BK95</f>
        <v>0</v>
      </c>
    </row>
    <row r="95" spans="1:65" s="2" customFormat="1" ht="24" customHeight="1">
      <c r="A95" s="29"/>
      <c r="B95" s="134"/>
      <c r="C95" s="135" t="s">
        <v>155</v>
      </c>
      <c r="D95" s="135" t="s">
        <v>121</v>
      </c>
      <c r="E95" s="136" t="s">
        <v>541</v>
      </c>
      <c r="F95" s="137" t="s">
        <v>542</v>
      </c>
      <c r="G95" s="138" t="s">
        <v>543</v>
      </c>
      <c r="H95" s="139">
        <v>1</v>
      </c>
      <c r="I95" s="140">
        <v>0</v>
      </c>
      <c r="J95" s="140">
        <f>ROUND(I95*H95,2)</f>
        <v>0</v>
      </c>
      <c r="K95" s="137" t="s">
        <v>3</v>
      </c>
      <c r="L95" s="30"/>
      <c r="M95" s="179" t="s">
        <v>3</v>
      </c>
      <c r="N95" s="180" t="s">
        <v>40</v>
      </c>
      <c r="O95" s="181">
        <v>0</v>
      </c>
      <c r="P95" s="181">
        <f>O95*H95</f>
        <v>0</v>
      </c>
      <c r="Q95" s="181">
        <v>0</v>
      </c>
      <c r="R95" s="181">
        <f>Q95*H95</f>
        <v>0</v>
      </c>
      <c r="S95" s="181">
        <v>0</v>
      </c>
      <c r="T95" s="182">
        <f>S95*H95</f>
        <v>0</v>
      </c>
      <c r="U95" s="29"/>
      <c r="V95" s="29"/>
      <c r="W95" s="29"/>
      <c r="X95" s="29"/>
      <c r="Y95" s="29"/>
      <c r="Z95" s="29"/>
      <c r="AA95" s="29"/>
      <c r="AB95" s="29"/>
      <c r="AC95" s="29"/>
      <c r="AD95" s="29"/>
      <c r="AE95" s="29"/>
      <c r="AR95" s="145" t="s">
        <v>522</v>
      </c>
      <c r="AT95" s="145" t="s">
        <v>121</v>
      </c>
      <c r="AU95" s="145" t="s">
        <v>79</v>
      </c>
      <c r="AY95" s="17" t="s">
        <v>119</v>
      </c>
      <c r="BE95" s="146">
        <f>IF(N95="základní",J95,0)</f>
        <v>0</v>
      </c>
      <c r="BF95" s="146">
        <f>IF(N95="snížená",J95,0)</f>
        <v>0</v>
      </c>
      <c r="BG95" s="146">
        <f>IF(N95="zákl. přenesená",J95,0)</f>
        <v>0</v>
      </c>
      <c r="BH95" s="146">
        <f>IF(N95="sníž. přenesená",J95,0)</f>
        <v>0</v>
      </c>
      <c r="BI95" s="146">
        <f>IF(N95="nulová",J95,0)</f>
        <v>0</v>
      </c>
      <c r="BJ95" s="17" t="s">
        <v>77</v>
      </c>
      <c r="BK95" s="146">
        <f>ROUND(I95*H95,2)</f>
        <v>0</v>
      </c>
      <c r="BL95" s="17" t="s">
        <v>522</v>
      </c>
      <c r="BM95" s="145" t="s">
        <v>544</v>
      </c>
    </row>
    <row r="96" spans="1:65" s="2" customFormat="1" ht="6.95" customHeight="1">
      <c r="A96" s="29"/>
      <c r="B96" s="39"/>
      <c r="C96" s="40"/>
      <c r="D96" s="40"/>
      <c r="E96" s="40"/>
      <c r="F96" s="40"/>
      <c r="G96" s="40"/>
      <c r="H96" s="40"/>
      <c r="I96" s="40"/>
      <c r="J96" s="40"/>
      <c r="K96" s="40"/>
      <c r="L96" s="30"/>
      <c r="M96" s="29"/>
      <c r="O96" s="29"/>
      <c r="P96" s="29"/>
      <c r="Q96" s="29"/>
      <c r="R96" s="29"/>
      <c r="S96" s="29"/>
      <c r="T96" s="29"/>
      <c r="U96" s="29"/>
      <c r="V96" s="29"/>
      <c r="W96" s="29"/>
      <c r="X96" s="29"/>
      <c r="Y96" s="29"/>
      <c r="Z96" s="29"/>
      <c r="AA96" s="29"/>
      <c r="AB96" s="29"/>
      <c r="AC96" s="29"/>
      <c r="AD96" s="29"/>
      <c r="AE96" s="29"/>
    </row>
  </sheetData>
  <autoFilter ref="C83:K95" xr:uid="{00000000-0009-0000-0000-000003000000}"/>
  <mergeCells count="9">
    <mergeCell ref="E50:H50"/>
    <mergeCell ref="E74:H74"/>
    <mergeCell ref="E76:H76"/>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18"/>
  <sheetViews>
    <sheetView showGridLines="0" zoomScale="110" zoomScaleNormal="110" workbookViewId="0"/>
  </sheetViews>
  <sheetFormatPr defaultRowHeight="11.25"/>
  <cols>
    <col min="1" max="1" width="8.33203125" style="183" customWidth="1"/>
    <col min="2" max="2" width="1.6640625" style="183" customWidth="1"/>
    <col min="3" max="4" width="5" style="183" customWidth="1"/>
    <col min="5" max="5" width="11.6640625" style="183" customWidth="1"/>
    <col min="6" max="6" width="9.1640625" style="183" customWidth="1"/>
    <col min="7" max="7" width="5" style="183" customWidth="1"/>
    <col min="8" max="8" width="77.83203125" style="183" customWidth="1"/>
    <col min="9" max="10" width="20" style="183" customWidth="1"/>
    <col min="11" max="11" width="1.6640625" style="183" customWidth="1"/>
  </cols>
  <sheetData>
    <row r="1" spans="2:11" s="1" customFormat="1" ht="37.5" customHeight="1"/>
    <row r="2" spans="2:11" s="1" customFormat="1" ht="7.5" customHeight="1">
      <c r="B2" s="184"/>
      <c r="C2" s="185"/>
      <c r="D2" s="185"/>
      <c r="E2" s="185"/>
      <c r="F2" s="185"/>
      <c r="G2" s="185"/>
      <c r="H2" s="185"/>
      <c r="I2" s="185"/>
      <c r="J2" s="185"/>
      <c r="K2" s="186"/>
    </row>
    <row r="3" spans="2:11" s="15" customFormat="1" ht="45" customHeight="1">
      <c r="B3" s="187"/>
      <c r="C3" s="300" t="s">
        <v>545</v>
      </c>
      <c r="D3" s="300"/>
      <c r="E3" s="300"/>
      <c r="F3" s="300"/>
      <c r="G3" s="300"/>
      <c r="H3" s="300"/>
      <c r="I3" s="300"/>
      <c r="J3" s="300"/>
      <c r="K3" s="188"/>
    </row>
    <row r="4" spans="2:11" s="1" customFormat="1" ht="25.5" customHeight="1">
      <c r="B4" s="189"/>
      <c r="C4" s="304" t="s">
        <v>546</v>
      </c>
      <c r="D4" s="304"/>
      <c r="E4" s="304"/>
      <c r="F4" s="304"/>
      <c r="G4" s="304"/>
      <c r="H4" s="304"/>
      <c r="I4" s="304"/>
      <c r="J4" s="304"/>
      <c r="K4" s="190"/>
    </row>
    <row r="5" spans="2:11" s="1" customFormat="1" ht="5.25" customHeight="1">
      <c r="B5" s="189"/>
      <c r="C5" s="191"/>
      <c r="D5" s="191"/>
      <c r="E5" s="191"/>
      <c r="F5" s="191"/>
      <c r="G5" s="191"/>
      <c r="H5" s="191"/>
      <c r="I5" s="191"/>
      <c r="J5" s="191"/>
      <c r="K5" s="190"/>
    </row>
    <row r="6" spans="2:11" s="1" customFormat="1" ht="15" customHeight="1">
      <c r="B6" s="189"/>
      <c r="C6" s="302" t="s">
        <v>547</v>
      </c>
      <c r="D6" s="302"/>
      <c r="E6" s="302"/>
      <c r="F6" s="302"/>
      <c r="G6" s="302"/>
      <c r="H6" s="302"/>
      <c r="I6" s="302"/>
      <c r="J6" s="302"/>
      <c r="K6" s="190"/>
    </row>
    <row r="7" spans="2:11" s="1" customFormat="1" ht="15" customHeight="1">
      <c r="B7" s="193"/>
      <c r="C7" s="302" t="s">
        <v>548</v>
      </c>
      <c r="D7" s="302"/>
      <c r="E7" s="302"/>
      <c r="F7" s="302"/>
      <c r="G7" s="302"/>
      <c r="H7" s="302"/>
      <c r="I7" s="302"/>
      <c r="J7" s="302"/>
      <c r="K7" s="190"/>
    </row>
    <row r="8" spans="2:11" s="1" customFormat="1" ht="12.75" customHeight="1">
      <c r="B8" s="193"/>
      <c r="C8" s="192"/>
      <c r="D8" s="192"/>
      <c r="E8" s="192"/>
      <c r="F8" s="192"/>
      <c r="G8" s="192"/>
      <c r="H8" s="192"/>
      <c r="I8" s="192"/>
      <c r="J8" s="192"/>
      <c r="K8" s="190"/>
    </row>
    <row r="9" spans="2:11" s="1" customFormat="1" ht="15" customHeight="1">
      <c r="B9" s="193"/>
      <c r="C9" s="302" t="s">
        <v>549</v>
      </c>
      <c r="D9" s="302"/>
      <c r="E9" s="302"/>
      <c r="F9" s="302"/>
      <c r="G9" s="302"/>
      <c r="H9" s="302"/>
      <c r="I9" s="302"/>
      <c r="J9" s="302"/>
      <c r="K9" s="190"/>
    </row>
    <row r="10" spans="2:11" s="1" customFormat="1" ht="15" customHeight="1">
      <c r="B10" s="193"/>
      <c r="C10" s="192"/>
      <c r="D10" s="302" t="s">
        <v>550</v>
      </c>
      <c r="E10" s="302"/>
      <c r="F10" s="302"/>
      <c r="G10" s="302"/>
      <c r="H10" s="302"/>
      <c r="I10" s="302"/>
      <c r="J10" s="302"/>
      <c r="K10" s="190"/>
    </row>
    <row r="11" spans="2:11" s="1" customFormat="1" ht="15" customHeight="1">
      <c r="B11" s="193"/>
      <c r="C11" s="194"/>
      <c r="D11" s="302" t="s">
        <v>551</v>
      </c>
      <c r="E11" s="302"/>
      <c r="F11" s="302"/>
      <c r="G11" s="302"/>
      <c r="H11" s="302"/>
      <c r="I11" s="302"/>
      <c r="J11" s="302"/>
      <c r="K11" s="190"/>
    </row>
    <row r="12" spans="2:11" s="1" customFormat="1" ht="15" customHeight="1">
      <c r="B12" s="193"/>
      <c r="C12" s="194"/>
      <c r="D12" s="192"/>
      <c r="E12" s="192"/>
      <c r="F12" s="192"/>
      <c r="G12" s="192"/>
      <c r="H12" s="192"/>
      <c r="I12" s="192"/>
      <c r="J12" s="192"/>
      <c r="K12" s="190"/>
    </row>
    <row r="13" spans="2:11" s="1" customFormat="1" ht="15" customHeight="1">
      <c r="B13" s="193"/>
      <c r="C13" s="194"/>
      <c r="D13" s="195" t="s">
        <v>552</v>
      </c>
      <c r="E13" s="192"/>
      <c r="F13" s="192"/>
      <c r="G13" s="192"/>
      <c r="H13" s="192"/>
      <c r="I13" s="192"/>
      <c r="J13" s="192"/>
      <c r="K13" s="190"/>
    </row>
    <row r="14" spans="2:11" s="1" customFormat="1" ht="12.75" customHeight="1">
      <c r="B14" s="193"/>
      <c r="C14" s="194"/>
      <c r="D14" s="194"/>
      <c r="E14" s="194"/>
      <c r="F14" s="194"/>
      <c r="G14" s="194"/>
      <c r="H14" s="194"/>
      <c r="I14" s="194"/>
      <c r="J14" s="194"/>
      <c r="K14" s="190"/>
    </row>
    <row r="15" spans="2:11" s="1" customFormat="1" ht="15" customHeight="1">
      <c r="B15" s="193"/>
      <c r="C15" s="194"/>
      <c r="D15" s="302" t="s">
        <v>553</v>
      </c>
      <c r="E15" s="302"/>
      <c r="F15" s="302"/>
      <c r="G15" s="302"/>
      <c r="H15" s="302"/>
      <c r="I15" s="302"/>
      <c r="J15" s="302"/>
      <c r="K15" s="190"/>
    </row>
    <row r="16" spans="2:11" s="1" customFormat="1" ht="15" customHeight="1">
      <c r="B16" s="193"/>
      <c r="C16" s="194"/>
      <c r="D16" s="302" t="s">
        <v>554</v>
      </c>
      <c r="E16" s="302"/>
      <c r="F16" s="302"/>
      <c r="G16" s="302"/>
      <c r="H16" s="302"/>
      <c r="I16" s="302"/>
      <c r="J16" s="302"/>
      <c r="K16" s="190"/>
    </row>
    <row r="17" spans="2:11" s="1" customFormat="1" ht="15" customHeight="1">
      <c r="B17" s="193"/>
      <c r="C17" s="194"/>
      <c r="D17" s="302" t="s">
        <v>555</v>
      </c>
      <c r="E17" s="302"/>
      <c r="F17" s="302"/>
      <c r="G17" s="302"/>
      <c r="H17" s="302"/>
      <c r="I17" s="302"/>
      <c r="J17" s="302"/>
      <c r="K17" s="190"/>
    </row>
    <row r="18" spans="2:11" s="1" customFormat="1" ht="15" customHeight="1">
      <c r="B18" s="193"/>
      <c r="C18" s="194"/>
      <c r="D18" s="194"/>
      <c r="E18" s="196" t="s">
        <v>76</v>
      </c>
      <c r="F18" s="302" t="s">
        <v>556</v>
      </c>
      <c r="G18" s="302"/>
      <c r="H18" s="302"/>
      <c r="I18" s="302"/>
      <c r="J18" s="302"/>
      <c r="K18" s="190"/>
    </row>
    <row r="19" spans="2:11" s="1" customFormat="1" ht="15" customHeight="1">
      <c r="B19" s="193"/>
      <c r="C19" s="194"/>
      <c r="D19" s="194"/>
      <c r="E19" s="196" t="s">
        <v>557</v>
      </c>
      <c r="F19" s="302" t="s">
        <v>558</v>
      </c>
      <c r="G19" s="302"/>
      <c r="H19" s="302"/>
      <c r="I19" s="302"/>
      <c r="J19" s="302"/>
      <c r="K19" s="190"/>
    </row>
    <row r="20" spans="2:11" s="1" customFormat="1" ht="15" customHeight="1">
      <c r="B20" s="193"/>
      <c r="C20" s="194"/>
      <c r="D20" s="194"/>
      <c r="E20" s="196" t="s">
        <v>559</v>
      </c>
      <c r="F20" s="302" t="s">
        <v>560</v>
      </c>
      <c r="G20" s="302"/>
      <c r="H20" s="302"/>
      <c r="I20" s="302"/>
      <c r="J20" s="302"/>
      <c r="K20" s="190"/>
    </row>
    <row r="21" spans="2:11" s="1" customFormat="1" ht="15" customHeight="1">
      <c r="B21" s="193"/>
      <c r="C21" s="194"/>
      <c r="D21" s="194"/>
      <c r="E21" s="196" t="s">
        <v>83</v>
      </c>
      <c r="F21" s="302" t="s">
        <v>561</v>
      </c>
      <c r="G21" s="302"/>
      <c r="H21" s="302"/>
      <c r="I21" s="302"/>
      <c r="J21" s="302"/>
      <c r="K21" s="190"/>
    </row>
    <row r="22" spans="2:11" s="1" customFormat="1" ht="15" customHeight="1">
      <c r="B22" s="193"/>
      <c r="C22" s="194"/>
      <c r="D22" s="194"/>
      <c r="E22" s="196" t="s">
        <v>562</v>
      </c>
      <c r="F22" s="302" t="s">
        <v>563</v>
      </c>
      <c r="G22" s="302"/>
      <c r="H22" s="302"/>
      <c r="I22" s="302"/>
      <c r="J22" s="302"/>
      <c r="K22" s="190"/>
    </row>
    <row r="23" spans="2:11" s="1" customFormat="1" ht="15" customHeight="1">
      <c r="B23" s="193"/>
      <c r="C23" s="194"/>
      <c r="D23" s="194"/>
      <c r="E23" s="196" t="s">
        <v>564</v>
      </c>
      <c r="F23" s="302" t="s">
        <v>565</v>
      </c>
      <c r="G23" s="302"/>
      <c r="H23" s="302"/>
      <c r="I23" s="302"/>
      <c r="J23" s="302"/>
      <c r="K23" s="190"/>
    </row>
    <row r="24" spans="2:11" s="1" customFormat="1" ht="12.75" customHeight="1">
      <c r="B24" s="193"/>
      <c r="C24" s="194"/>
      <c r="D24" s="194"/>
      <c r="E24" s="194"/>
      <c r="F24" s="194"/>
      <c r="G24" s="194"/>
      <c r="H24" s="194"/>
      <c r="I24" s="194"/>
      <c r="J24" s="194"/>
      <c r="K24" s="190"/>
    </row>
    <row r="25" spans="2:11" s="1" customFormat="1" ht="15" customHeight="1">
      <c r="B25" s="193"/>
      <c r="C25" s="302" t="s">
        <v>566</v>
      </c>
      <c r="D25" s="302"/>
      <c r="E25" s="302"/>
      <c r="F25" s="302"/>
      <c r="G25" s="302"/>
      <c r="H25" s="302"/>
      <c r="I25" s="302"/>
      <c r="J25" s="302"/>
      <c r="K25" s="190"/>
    </row>
    <row r="26" spans="2:11" s="1" customFormat="1" ht="15" customHeight="1">
      <c r="B26" s="193"/>
      <c r="C26" s="302" t="s">
        <v>567</v>
      </c>
      <c r="D26" s="302"/>
      <c r="E26" s="302"/>
      <c r="F26" s="302"/>
      <c r="G26" s="302"/>
      <c r="H26" s="302"/>
      <c r="I26" s="302"/>
      <c r="J26" s="302"/>
      <c r="K26" s="190"/>
    </row>
    <row r="27" spans="2:11" s="1" customFormat="1" ht="15" customHeight="1">
      <c r="B27" s="193"/>
      <c r="C27" s="192"/>
      <c r="D27" s="302" t="s">
        <v>568</v>
      </c>
      <c r="E27" s="302"/>
      <c r="F27" s="302"/>
      <c r="G27" s="302"/>
      <c r="H27" s="302"/>
      <c r="I27" s="302"/>
      <c r="J27" s="302"/>
      <c r="K27" s="190"/>
    </row>
    <row r="28" spans="2:11" s="1" customFormat="1" ht="15" customHeight="1">
      <c r="B28" s="193"/>
      <c r="C28" s="194"/>
      <c r="D28" s="302" t="s">
        <v>569</v>
      </c>
      <c r="E28" s="302"/>
      <c r="F28" s="302"/>
      <c r="G28" s="302"/>
      <c r="H28" s="302"/>
      <c r="I28" s="302"/>
      <c r="J28" s="302"/>
      <c r="K28" s="190"/>
    </row>
    <row r="29" spans="2:11" s="1" customFormat="1" ht="12.75" customHeight="1">
      <c r="B29" s="193"/>
      <c r="C29" s="194"/>
      <c r="D29" s="194"/>
      <c r="E29" s="194"/>
      <c r="F29" s="194"/>
      <c r="G29" s="194"/>
      <c r="H29" s="194"/>
      <c r="I29" s="194"/>
      <c r="J29" s="194"/>
      <c r="K29" s="190"/>
    </row>
    <row r="30" spans="2:11" s="1" customFormat="1" ht="15" customHeight="1">
      <c r="B30" s="193"/>
      <c r="C30" s="194"/>
      <c r="D30" s="302" t="s">
        <v>570</v>
      </c>
      <c r="E30" s="302"/>
      <c r="F30" s="302"/>
      <c r="G30" s="302"/>
      <c r="H30" s="302"/>
      <c r="I30" s="302"/>
      <c r="J30" s="302"/>
      <c r="K30" s="190"/>
    </row>
    <row r="31" spans="2:11" s="1" customFormat="1" ht="15" customHeight="1">
      <c r="B31" s="193"/>
      <c r="C31" s="194"/>
      <c r="D31" s="302" t="s">
        <v>571</v>
      </c>
      <c r="E31" s="302"/>
      <c r="F31" s="302"/>
      <c r="G31" s="302"/>
      <c r="H31" s="302"/>
      <c r="I31" s="302"/>
      <c r="J31" s="302"/>
      <c r="K31" s="190"/>
    </row>
    <row r="32" spans="2:11" s="1" customFormat="1" ht="12.75" customHeight="1">
      <c r="B32" s="193"/>
      <c r="C32" s="194"/>
      <c r="D32" s="194"/>
      <c r="E32" s="194"/>
      <c r="F32" s="194"/>
      <c r="G32" s="194"/>
      <c r="H32" s="194"/>
      <c r="I32" s="194"/>
      <c r="J32" s="194"/>
      <c r="K32" s="190"/>
    </row>
    <row r="33" spans="2:11" s="1" customFormat="1" ht="15" customHeight="1">
      <c r="B33" s="193"/>
      <c r="C33" s="194"/>
      <c r="D33" s="302" t="s">
        <v>572</v>
      </c>
      <c r="E33" s="302"/>
      <c r="F33" s="302"/>
      <c r="G33" s="302"/>
      <c r="H33" s="302"/>
      <c r="I33" s="302"/>
      <c r="J33" s="302"/>
      <c r="K33" s="190"/>
    </row>
    <row r="34" spans="2:11" s="1" customFormat="1" ht="15" customHeight="1">
      <c r="B34" s="193"/>
      <c r="C34" s="194"/>
      <c r="D34" s="302" t="s">
        <v>573</v>
      </c>
      <c r="E34" s="302"/>
      <c r="F34" s="302"/>
      <c r="G34" s="302"/>
      <c r="H34" s="302"/>
      <c r="I34" s="302"/>
      <c r="J34" s="302"/>
      <c r="K34" s="190"/>
    </row>
    <row r="35" spans="2:11" s="1" customFormat="1" ht="15" customHeight="1">
      <c r="B35" s="193"/>
      <c r="C35" s="194"/>
      <c r="D35" s="302" t="s">
        <v>574</v>
      </c>
      <c r="E35" s="302"/>
      <c r="F35" s="302"/>
      <c r="G35" s="302"/>
      <c r="H35" s="302"/>
      <c r="I35" s="302"/>
      <c r="J35" s="302"/>
      <c r="K35" s="190"/>
    </row>
    <row r="36" spans="2:11" s="1" customFormat="1" ht="15" customHeight="1">
      <c r="B36" s="193"/>
      <c r="C36" s="194"/>
      <c r="D36" s="192"/>
      <c r="E36" s="195" t="s">
        <v>105</v>
      </c>
      <c r="F36" s="192"/>
      <c r="G36" s="302" t="s">
        <v>575</v>
      </c>
      <c r="H36" s="302"/>
      <c r="I36" s="302"/>
      <c r="J36" s="302"/>
      <c r="K36" s="190"/>
    </row>
    <row r="37" spans="2:11" s="1" customFormat="1" ht="30.75" customHeight="1">
      <c r="B37" s="193"/>
      <c r="C37" s="194"/>
      <c r="D37" s="192"/>
      <c r="E37" s="195" t="s">
        <v>576</v>
      </c>
      <c r="F37" s="192"/>
      <c r="G37" s="302" t="s">
        <v>577</v>
      </c>
      <c r="H37" s="302"/>
      <c r="I37" s="302"/>
      <c r="J37" s="302"/>
      <c r="K37" s="190"/>
    </row>
    <row r="38" spans="2:11" s="1" customFormat="1" ht="15" customHeight="1">
      <c r="B38" s="193"/>
      <c r="C38" s="194"/>
      <c r="D38" s="192"/>
      <c r="E38" s="195" t="s">
        <v>50</v>
      </c>
      <c r="F38" s="192"/>
      <c r="G38" s="302" t="s">
        <v>578</v>
      </c>
      <c r="H38" s="302"/>
      <c r="I38" s="302"/>
      <c r="J38" s="302"/>
      <c r="K38" s="190"/>
    </row>
    <row r="39" spans="2:11" s="1" customFormat="1" ht="15" customHeight="1">
      <c r="B39" s="193"/>
      <c r="C39" s="194"/>
      <c r="D39" s="192"/>
      <c r="E39" s="195" t="s">
        <v>51</v>
      </c>
      <c r="F39" s="192"/>
      <c r="G39" s="302" t="s">
        <v>579</v>
      </c>
      <c r="H39" s="302"/>
      <c r="I39" s="302"/>
      <c r="J39" s="302"/>
      <c r="K39" s="190"/>
    </row>
    <row r="40" spans="2:11" s="1" customFormat="1" ht="15" customHeight="1">
      <c r="B40" s="193"/>
      <c r="C40" s="194"/>
      <c r="D40" s="192"/>
      <c r="E40" s="195" t="s">
        <v>106</v>
      </c>
      <c r="F40" s="192"/>
      <c r="G40" s="302" t="s">
        <v>580</v>
      </c>
      <c r="H40" s="302"/>
      <c r="I40" s="302"/>
      <c r="J40" s="302"/>
      <c r="K40" s="190"/>
    </row>
    <row r="41" spans="2:11" s="1" customFormat="1" ht="15" customHeight="1">
      <c r="B41" s="193"/>
      <c r="C41" s="194"/>
      <c r="D41" s="192"/>
      <c r="E41" s="195" t="s">
        <v>107</v>
      </c>
      <c r="F41" s="192"/>
      <c r="G41" s="302" t="s">
        <v>581</v>
      </c>
      <c r="H41" s="302"/>
      <c r="I41" s="302"/>
      <c r="J41" s="302"/>
      <c r="K41" s="190"/>
    </row>
    <row r="42" spans="2:11" s="1" customFormat="1" ht="15" customHeight="1">
      <c r="B42" s="193"/>
      <c r="C42" s="194"/>
      <c r="D42" s="192"/>
      <c r="E42" s="195" t="s">
        <v>582</v>
      </c>
      <c r="F42" s="192"/>
      <c r="G42" s="302" t="s">
        <v>583</v>
      </c>
      <c r="H42" s="302"/>
      <c r="I42" s="302"/>
      <c r="J42" s="302"/>
      <c r="K42" s="190"/>
    </row>
    <row r="43" spans="2:11" s="1" customFormat="1" ht="15" customHeight="1">
      <c r="B43" s="193"/>
      <c r="C43" s="194"/>
      <c r="D43" s="192"/>
      <c r="E43" s="195"/>
      <c r="F43" s="192"/>
      <c r="G43" s="302" t="s">
        <v>584</v>
      </c>
      <c r="H43" s="302"/>
      <c r="I43" s="302"/>
      <c r="J43" s="302"/>
      <c r="K43" s="190"/>
    </row>
    <row r="44" spans="2:11" s="1" customFormat="1" ht="15" customHeight="1">
      <c r="B44" s="193"/>
      <c r="C44" s="194"/>
      <c r="D44" s="192"/>
      <c r="E44" s="195" t="s">
        <v>585</v>
      </c>
      <c r="F44" s="192"/>
      <c r="G44" s="302" t="s">
        <v>586</v>
      </c>
      <c r="H44" s="302"/>
      <c r="I44" s="302"/>
      <c r="J44" s="302"/>
      <c r="K44" s="190"/>
    </row>
    <row r="45" spans="2:11" s="1" customFormat="1" ht="15" customHeight="1">
      <c r="B45" s="193"/>
      <c r="C45" s="194"/>
      <c r="D45" s="192"/>
      <c r="E45" s="195" t="s">
        <v>109</v>
      </c>
      <c r="F45" s="192"/>
      <c r="G45" s="302" t="s">
        <v>587</v>
      </c>
      <c r="H45" s="302"/>
      <c r="I45" s="302"/>
      <c r="J45" s="302"/>
      <c r="K45" s="190"/>
    </row>
    <row r="46" spans="2:11" s="1" customFormat="1" ht="12.75" customHeight="1">
      <c r="B46" s="193"/>
      <c r="C46" s="194"/>
      <c r="D46" s="192"/>
      <c r="E46" s="192"/>
      <c r="F46" s="192"/>
      <c r="G46" s="192"/>
      <c r="H46" s="192"/>
      <c r="I46" s="192"/>
      <c r="J46" s="192"/>
      <c r="K46" s="190"/>
    </row>
    <row r="47" spans="2:11" s="1" customFormat="1" ht="15" customHeight="1">
      <c r="B47" s="193"/>
      <c r="C47" s="194"/>
      <c r="D47" s="302" t="s">
        <v>588</v>
      </c>
      <c r="E47" s="302"/>
      <c r="F47" s="302"/>
      <c r="G47" s="302"/>
      <c r="H47" s="302"/>
      <c r="I47" s="302"/>
      <c r="J47" s="302"/>
      <c r="K47" s="190"/>
    </row>
    <row r="48" spans="2:11" s="1" customFormat="1" ht="15" customHeight="1">
      <c r="B48" s="193"/>
      <c r="C48" s="194"/>
      <c r="D48" s="194"/>
      <c r="E48" s="302" t="s">
        <v>589</v>
      </c>
      <c r="F48" s="302"/>
      <c r="G48" s="302"/>
      <c r="H48" s="302"/>
      <c r="I48" s="302"/>
      <c r="J48" s="302"/>
      <c r="K48" s="190"/>
    </row>
    <row r="49" spans="2:11" s="1" customFormat="1" ht="15" customHeight="1">
      <c r="B49" s="193"/>
      <c r="C49" s="194"/>
      <c r="D49" s="194"/>
      <c r="E49" s="302" t="s">
        <v>590</v>
      </c>
      <c r="F49" s="302"/>
      <c r="G49" s="302"/>
      <c r="H49" s="302"/>
      <c r="I49" s="302"/>
      <c r="J49" s="302"/>
      <c r="K49" s="190"/>
    </row>
    <row r="50" spans="2:11" s="1" customFormat="1" ht="15" customHeight="1">
      <c r="B50" s="193"/>
      <c r="C50" s="194"/>
      <c r="D50" s="194"/>
      <c r="E50" s="302" t="s">
        <v>591</v>
      </c>
      <c r="F50" s="302"/>
      <c r="G50" s="302"/>
      <c r="H50" s="302"/>
      <c r="I50" s="302"/>
      <c r="J50" s="302"/>
      <c r="K50" s="190"/>
    </row>
    <row r="51" spans="2:11" s="1" customFormat="1" ht="15" customHeight="1">
      <c r="B51" s="193"/>
      <c r="C51" s="194"/>
      <c r="D51" s="302" t="s">
        <v>592</v>
      </c>
      <c r="E51" s="302"/>
      <c r="F51" s="302"/>
      <c r="G51" s="302"/>
      <c r="H51" s="302"/>
      <c r="I51" s="302"/>
      <c r="J51" s="302"/>
      <c r="K51" s="190"/>
    </row>
    <row r="52" spans="2:11" s="1" customFormat="1" ht="25.5" customHeight="1">
      <c r="B52" s="189"/>
      <c r="C52" s="304" t="s">
        <v>593</v>
      </c>
      <c r="D52" s="304"/>
      <c r="E52" s="304"/>
      <c r="F52" s="304"/>
      <c r="G52" s="304"/>
      <c r="H52" s="304"/>
      <c r="I52" s="304"/>
      <c r="J52" s="304"/>
      <c r="K52" s="190"/>
    </row>
    <row r="53" spans="2:11" s="1" customFormat="1" ht="5.25" customHeight="1">
      <c r="B53" s="189"/>
      <c r="C53" s="191"/>
      <c r="D53" s="191"/>
      <c r="E53" s="191"/>
      <c r="F53" s="191"/>
      <c r="G53" s="191"/>
      <c r="H53" s="191"/>
      <c r="I53" s="191"/>
      <c r="J53" s="191"/>
      <c r="K53" s="190"/>
    </row>
    <row r="54" spans="2:11" s="1" customFormat="1" ht="15" customHeight="1">
      <c r="B54" s="189"/>
      <c r="C54" s="302" t="s">
        <v>594</v>
      </c>
      <c r="D54" s="302"/>
      <c r="E54" s="302"/>
      <c r="F54" s="302"/>
      <c r="G54" s="302"/>
      <c r="H54" s="302"/>
      <c r="I54" s="302"/>
      <c r="J54" s="302"/>
      <c r="K54" s="190"/>
    </row>
    <row r="55" spans="2:11" s="1" customFormat="1" ht="15" customHeight="1">
      <c r="B55" s="189"/>
      <c r="C55" s="302" t="s">
        <v>595</v>
      </c>
      <c r="D55" s="302"/>
      <c r="E55" s="302"/>
      <c r="F55" s="302"/>
      <c r="G55" s="302"/>
      <c r="H55" s="302"/>
      <c r="I55" s="302"/>
      <c r="J55" s="302"/>
      <c r="K55" s="190"/>
    </row>
    <row r="56" spans="2:11" s="1" customFormat="1" ht="12.75" customHeight="1">
      <c r="B56" s="189"/>
      <c r="C56" s="192"/>
      <c r="D56" s="192"/>
      <c r="E56" s="192"/>
      <c r="F56" s="192"/>
      <c r="G56" s="192"/>
      <c r="H56" s="192"/>
      <c r="I56" s="192"/>
      <c r="J56" s="192"/>
      <c r="K56" s="190"/>
    </row>
    <row r="57" spans="2:11" s="1" customFormat="1" ht="15" customHeight="1">
      <c r="B57" s="189"/>
      <c r="C57" s="302" t="s">
        <v>596</v>
      </c>
      <c r="D57" s="302"/>
      <c r="E57" s="302"/>
      <c r="F57" s="302"/>
      <c r="G57" s="302"/>
      <c r="H57" s="302"/>
      <c r="I57" s="302"/>
      <c r="J57" s="302"/>
      <c r="K57" s="190"/>
    </row>
    <row r="58" spans="2:11" s="1" customFormat="1" ht="15" customHeight="1">
      <c r="B58" s="189"/>
      <c r="C58" s="194"/>
      <c r="D58" s="302" t="s">
        <v>597</v>
      </c>
      <c r="E58" s="302"/>
      <c r="F58" s="302"/>
      <c r="G58" s="302"/>
      <c r="H58" s="302"/>
      <c r="I58" s="302"/>
      <c r="J58" s="302"/>
      <c r="K58" s="190"/>
    </row>
    <row r="59" spans="2:11" s="1" customFormat="1" ht="15" customHeight="1">
      <c r="B59" s="189"/>
      <c r="C59" s="194"/>
      <c r="D59" s="302" t="s">
        <v>598</v>
      </c>
      <c r="E59" s="302"/>
      <c r="F59" s="302"/>
      <c r="G59" s="302"/>
      <c r="H59" s="302"/>
      <c r="I59" s="302"/>
      <c r="J59" s="302"/>
      <c r="K59" s="190"/>
    </row>
    <row r="60" spans="2:11" s="1" customFormat="1" ht="15" customHeight="1">
      <c r="B60" s="189"/>
      <c r="C60" s="194"/>
      <c r="D60" s="302" t="s">
        <v>599</v>
      </c>
      <c r="E60" s="302"/>
      <c r="F60" s="302"/>
      <c r="G60" s="302"/>
      <c r="H60" s="302"/>
      <c r="I60" s="302"/>
      <c r="J60" s="302"/>
      <c r="K60" s="190"/>
    </row>
    <row r="61" spans="2:11" s="1" customFormat="1" ht="15" customHeight="1">
      <c r="B61" s="189"/>
      <c r="C61" s="194"/>
      <c r="D61" s="302" t="s">
        <v>600</v>
      </c>
      <c r="E61" s="302"/>
      <c r="F61" s="302"/>
      <c r="G61" s="302"/>
      <c r="H61" s="302"/>
      <c r="I61" s="302"/>
      <c r="J61" s="302"/>
      <c r="K61" s="190"/>
    </row>
    <row r="62" spans="2:11" s="1" customFormat="1" ht="15" customHeight="1">
      <c r="B62" s="189"/>
      <c r="C62" s="194"/>
      <c r="D62" s="303" t="s">
        <v>601</v>
      </c>
      <c r="E62" s="303"/>
      <c r="F62" s="303"/>
      <c r="G62" s="303"/>
      <c r="H62" s="303"/>
      <c r="I62" s="303"/>
      <c r="J62" s="303"/>
      <c r="K62" s="190"/>
    </row>
    <row r="63" spans="2:11" s="1" customFormat="1" ht="15" customHeight="1">
      <c r="B63" s="189"/>
      <c r="C63" s="194"/>
      <c r="D63" s="302" t="s">
        <v>602</v>
      </c>
      <c r="E63" s="302"/>
      <c r="F63" s="302"/>
      <c r="G63" s="302"/>
      <c r="H63" s="302"/>
      <c r="I63" s="302"/>
      <c r="J63" s="302"/>
      <c r="K63" s="190"/>
    </row>
    <row r="64" spans="2:11" s="1" customFormat="1" ht="12.75" customHeight="1">
      <c r="B64" s="189"/>
      <c r="C64" s="194"/>
      <c r="D64" s="194"/>
      <c r="E64" s="197"/>
      <c r="F64" s="194"/>
      <c r="G64" s="194"/>
      <c r="H64" s="194"/>
      <c r="I64" s="194"/>
      <c r="J64" s="194"/>
      <c r="K64" s="190"/>
    </row>
    <row r="65" spans="2:11" s="1" customFormat="1" ht="15" customHeight="1">
      <c r="B65" s="189"/>
      <c r="C65" s="194"/>
      <c r="D65" s="302" t="s">
        <v>603</v>
      </c>
      <c r="E65" s="302"/>
      <c r="F65" s="302"/>
      <c r="G65" s="302"/>
      <c r="H65" s="302"/>
      <c r="I65" s="302"/>
      <c r="J65" s="302"/>
      <c r="K65" s="190"/>
    </row>
    <row r="66" spans="2:11" s="1" customFormat="1" ht="15" customHeight="1">
      <c r="B66" s="189"/>
      <c r="C66" s="194"/>
      <c r="D66" s="303" t="s">
        <v>604</v>
      </c>
      <c r="E66" s="303"/>
      <c r="F66" s="303"/>
      <c r="G66" s="303"/>
      <c r="H66" s="303"/>
      <c r="I66" s="303"/>
      <c r="J66" s="303"/>
      <c r="K66" s="190"/>
    </row>
    <row r="67" spans="2:11" s="1" customFormat="1" ht="15" customHeight="1">
      <c r="B67" s="189"/>
      <c r="C67" s="194"/>
      <c r="D67" s="302" t="s">
        <v>605</v>
      </c>
      <c r="E67" s="302"/>
      <c r="F67" s="302"/>
      <c r="G67" s="302"/>
      <c r="H67" s="302"/>
      <c r="I67" s="302"/>
      <c r="J67" s="302"/>
      <c r="K67" s="190"/>
    </row>
    <row r="68" spans="2:11" s="1" customFormat="1" ht="15" customHeight="1">
      <c r="B68" s="189"/>
      <c r="C68" s="194"/>
      <c r="D68" s="302" t="s">
        <v>606</v>
      </c>
      <c r="E68" s="302"/>
      <c r="F68" s="302"/>
      <c r="G68" s="302"/>
      <c r="H68" s="302"/>
      <c r="I68" s="302"/>
      <c r="J68" s="302"/>
      <c r="K68" s="190"/>
    </row>
    <row r="69" spans="2:11" s="1" customFormat="1" ht="15" customHeight="1">
      <c r="B69" s="189"/>
      <c r="C69" s="194"/>
      <c r="D69" s="302" t="s">
        <v>607</v>
      </c>
      <c r="E69" s="302"/>
      <c r="F69" s="302"/>
      <c r="G69" s="302"/>
      <c r="H69" s="302"/>
      <c r="I69" s="302"/>
      <c r="J69" s="302"/>
      <c r="K69" s="190"/>
    </row>
    <row r="70" spans="2:11" s="1" customFormat="1" ht="15" customHeight="1">
      <c r="B70" s="189"/>
      <c r="C70" s="194"/>
      <c r="D70" s="302" t="s">
        <v>608</v>
      </c>
      <c r="E70" s="302"/>
      <c r="F70" s="302"/>
      <c r="G70" s="302"/>
      <c r="H70" s="302"/>
      <c r="I70" s="302"/>
      <c r="J70" s="302"/>
      <c r="K70" s="190"/>
    </row>
    <row r="71" spans="2:11" s="1" customFormat="1" ht="12.75" customHeight="1">
      <c r="B71" s="198"/>
      <c r="C71" s="199"/>
      <c r="D71" s="199"/>
      <c r="E71" s="199"/>
      <c r="F71" s="199"/>
      <c r="G71" s="199"/>
      <c r="H71" s="199"/>
      <c r="I71" s="199"/>
      <c r="J71" s="199"/>
      <c r="K71" s="200"/>
    </row>
    <row r="72" spans="2:11" s="1" customFormat="1" ht="18.75" customHeight="1">
      <c r="B72" s="201"/>
      <c r="C72" s="201"/>
      <c r="D72" s="201"/>
      <c r="E72" s="201"/>
      <c r="F72" s="201"/>
      <c r="G72" s="201"/>
      <c r="H72" s="201"/>
      <c r="I72" s="201"/>
      <c r="J72" s="201"/>
      <c r="K72" s="202"/>
    </row>
    <row r="73" spans="2:11" s="1" customFormat="1" ht="18.75" customHeight="1">
      <c r="B73" s="202"/>
      <c r="C73" s="202"/>
      <c r="D73" s="202"/>
      <c r="E73" s="202"/>
      <c r="F73" s="202"/>
      <c r="G73" s="202"/>
      <c r="H73" s="202"/>
      <c r="I73" s="202"/>
      <c r="J73" s="202"/>
      <c r="K73" s="202"/>
    </row>
    <row r="74" spans="2:11" s="1" customFormat="1" ht="7.5" customHeight="1">
      <c r="B74" s="203"/>
      <c r="C74" s="204"/>
      <c r="D74" s="204"/>
      <c r="E74" s="204"/>
      <c r="F74" s="204"/>
      <c r="G74" s="204"/>
      <c r="H74" s="204"/>
      <c r="I74" s="204"/>
      <c r="J74" s="204"/>
      <c r="K74" s="205"/>
    </row>
    <row r="75" spans="2:11" s="1" customFormat="1" ht="45" customHeight="1">
      <c r="B75" s="206"/>
      <c r="C75" s="301" t="s">
        <v>609</v>
      </c>
      <c r="D75" s="301"/>
      <c r="E75" s="301"/>
      <c r="F75" s="301"/>
      <c r="G75" s="301"/>
      <c r="H75" s="301"/>
      <c r="I75" s="301"/>
      <c r="J75" s="301"/>
      <c r="K75" s="207"/>
    </row>
    <row r="76" spans="2:11" s="1" customFormat="1" ht="17.25" customHeight="1">
      <c r="B76" s="206"/>
      <c r="C76" s="208" t="s">
        <v>610</v>
      </c>
      <c r="D76" s="208"/>
      <c r="E76" s="208"/>
      <c r="F76" s="208" t="s">
        <v>611</v>
      </c>
      <c r="G76" s="209"/>
      <c r="H76" s="208" t="s">
        <v>51</v>
      </c>
      <c r="I76" s="208" t="s">
        <v>54</v>
      </c>
      <c r="J76" s="208" t="s">
        <v>612</v>
      </c>
      <c r="K76" s="207"/>
    </row>
    <row r="77" spans="2:11" s="1" customFormat="1" ht="17.25" customHeight="1">
      <c r="B77" s="206"/>
      <c r="C77" s="210" t="s">
        <v>613</v>
      </c>
      <c r="D77" s="210"/>
      <c r="E77" s="210"/>
      <c r="F77" s="211" t="s">
        <v>614</v>
      </c>
      <c r="G77" s="212"/>
      <c r="H77" s="210"/>
      <c r="I77" s="210"/>
      <c r="J77" s="210" t="s">
        <v>615</v>
      </c>
      <c r="K77" s="207"/>
    </row>
    <row r="78" spans="2:11" s="1" customFormat="1" ht="5.25" customHeight="1">
      <c r="B78" s="206"/>
      <c r="C78" s="213"/>
      <c r="D78" s="213"/>
      <c r="E78" s="213"/>
      <c r="F78" s="213"/>
      <c r="G78" s="214"/>
      <c r="H78" s="213"/>
      <c r="I78" s="213"/>
      <c r="J78" s="213"/>
      <c r="K78" s="207"/>
    </row>
    <row r="79" spans="2:11" s="1" customFormat="1" ht="15" customHeight="1">
      <c r="B79" s="206"/>
      <c r="C79" s="195" t="s">
        <v>50</v>
      </c>
      <c r="D79" s="213"/>
      <c r="E79" s="213"/>
      <c r="F79" s="215" t="s">
        <v>616</v>
      </c>
      <c r="G79" s="214"/>
      <c r="H79" s="195" t="s">
        <v>617</v>
      </c>
      <c r="I79" s="195" t="s">
        <v>618</v>
      </c>
      <c r="J79" s="195">
        <v>20</v>
      </c>
      <c r="K79" s="207"/>
    </row>
    <row r="80" spans="2:11" s="1" customFormat="1" ht="15" customHeight="1">
      <c r="B80" s="206"/>
      <c r="C80" s="195" t="s">
        <v>619</v>
      </c>
      <c r="D80" s="195"/>
      <c r="E80" s="195"/>
      <c r="F80" s="215" t="s">
        <v>616</v>
      </c>
      <c r="G80" s="214"/>
      <c r="H80" s="195" t="s">
        <v>620</v>
      </c>
      <c r="I80" s="195" t="s">
        <v>618</v>
      </c>
      <c r="J80" s="195">
        <v>120</v>
      </c>
      <c r="K80" s="207"/>
    </row>
    <row r="81" spans="2:11" s="1" customFormat="1" ht="15" customHeight="1">
      <c r="B81" s="216"/>
      <c r="C81" s="195" t="s">
        <v>621</v>
      </c>
      <c r="D81" s="195"/>
      <c r="E81" s="195"/>
      <c r="F81" s="215" t="s">
        <v>622</v>
      </c>
      <c r="G81" s="214"/>
      <c r="H81" s="195" t="s">
        <v>623</v>
      </c>
      <c r="I81" s="195" t="s">
        <v>618</v>
      </c>
      <c r="J81" s="195">
        <v>50</v>
      </c>
      <c r="K81" s="207"/>
    </row>
    <row r="82" spans="2:11" s="1" customFormat="1" ht="15" customHeight="1">
      <c r="B82" s="216"/>
      <c r="C82" s="195" t="s">
        <v>624</v>
      </c>
      <c r="D82" s="195"/>
      <c r="E82" s="195"/>
      <c r="F82" s="215" t="s">
        <v>616</v>
      </c>
      <c r="G82" s="214"/>
      <c r="H82" s="195" t="s">
        <v>625</v>
      </c>
      <c r="I82" s="195" t="s">
        <v>626</v>
      </c>
      <c r="J82" s="195"/>
      <c r="K82" s="207"/>
    </row>
    <row r="83" spans="2:11" s="1" customFormat="1" ht="15" customHeight="1">
      <c r="B83" s="216"/>
      <c r="C83" s="217" t="s">
        <v>627</v>
      </c>
      <c r="D83" s="217"/>
      <c r="E83" s="217"/>
      <c r="F83" s="218" t="s">
        <v>622</v>
      </c>
      <c r="G83" s="217"/>
      <c r="H83" s="217" t="s">
        <v>628</v>
      </c>
      <c r="I83" s="217" t="s">
        <v>618</v>
      </c>
      <c r="J83" s="217">
        <v>15</v>
      </c>
      <c r="K83" s="207"/>
    </row>
    <row r="84" spans="2:11" s="1" customFormat="1" ht="15" customHeight="1">
      <c r="B84" s="216"/>
      <c r="C84" s="217" t="s">
        <v>629</v>
      </c>
      <c r="D84" s="217"/>
      <c r="E84" s="217"/>
      <c r="F84" s="218" t="s">
        <v>622</v>
      </c>
      <c r="G84" s="217"/>
      <c r="H84" s="217" t="s">
        <v>630</v>
      </c>
      <c r="I84" s="217" t="s">
        <v>618</v>
      </c>
      <c r="J84" s="217">
        <v>15</v>
      </c>
      <c r="K84" s="207"/>
    </row>
    <row r="85" spans="2:11" s="1" customFormat="1" ht="15" customHeight="1">
      <c r="B85" s="216"/>
      <c r="C85" s="217" t="s">
        <v>631</v>
      </c>
      <c r="D85" s="217"/>
      <c r="E85" s="217"/>
      <c r="F85" s="218" t="s">
        <v>622</v>
      </c>
      <c r="G85" s="217"/>
      <c r="H85" s="217" t="s">
        <v>632</v>
      </c>
      <c r="I85" s="217" t="s">
        <v>618</v>
      </c>
      <c r="J85" s="217">
        <v>20</v>
      </c>
      <c r="K85" s="207"/>
    </row>
    <row r="86" spans="2:11" s="1" customFormat="1" ht="15" customHeight="1">
      <c r="B86" s="216"/>
      <c r="C86" s="217" t="s">
        <v>633</v>
      </c>
      <c r="D86" s="217"/>
      <c r="E86" s="217"/>
      <c r="F86" s="218" t="s">
        <v>622</v>
      </c>
      <c r="G86" s="217"/>
      <c r="H86" s="217" t="s">
        <v>634</v>
      </c>
      <c r="I86" s="217" t="s">
        <v>618</v>
      </c>
      <c r="J86" s="217">
        <v>20</v>
      </c>
      <c r="K86" s="207"/>
    </row>
    <row r="87" spans="2:11" s="1" customFormat="1" ht="15" customHeight="1">
      <c r="B87" s="216"/>
      <c r="C87" s="195" t="s">
        <v>635</v>
      </c>
      <c r="D87" s="195"/>
      <c r="E87" s="195"/>
      <c r="F87" s="215" t="s">
        <v>622</v>
      </c>
      <c r="G87" s="214"/>
      <c r="H87" s="195" t="s">
        <v>636</v>
      </c>
      <c r="I87" s="195" t="s">
        <v>618</v>
      </c>
      <c r="J87" s="195">
        <v>50</v>
      </c>
      <c r="K87" s="207"/>
    </row>
    <row r="88" spans="2:11" s="1" customFormat="1" ht="15" customHeight="1">
      <c r="B88" s="216"/>
      <c r="C88" s="195" t="s">
        <v>637</v>
      </c>
      <c r="D88" s="195"/>
      <c r="E88" s="195"/>
      <c r="F88" s="215" t="s">
        <v>622</v>
      </c>
      <c r="G88" s="214"/>
      <c r="H88" s="195" t="s">
        <v>638</v>
      </c>
      <c r="I88" s="195" t="s">
        <v>618</v>
      </c>
      <c r="J88" s="195">
        <v>20</v>
      </c>
      <c r="K88" s="207"/>
    </row>
    <row r="89" spans="2:11" s="1" customFormat="1" ht="15" customHeight="1">
      <c r="B89" s="216"/>
      <c r="C89" s="195" t="s">
        <v>639</v>
      </c>
      <c r="D89" s="195"/>
      <c r="E89" s="195"/>
      <c r="F89" s="215" t="s">
        <v>622</v>
      </c>
      <c r="G89" s="214"/>
      <c r="H89" s="195" t="s">
        <v>640</v>
      </c>
      <c r="I89" s="195" t="s">
        <v>618</v>
      </c>
      <c r="J89" s="195">
        <v>20</v>
      </c>
      <c r="K89" s="207"/>
    </row>
    <row r="90" spans="2:11" s="1" customFormat="1" ht="15" customHeight="1">
      <c r="B90" s="216"/>
      <c r="C90" s="195" t="s">
        <v>641</v>
      </c>
      <c r="D90" s="195"/>
      <c r="E90" s="195"/>
      <c r="F90" s="215" t="s">
        <v>622</v>
      </c>
      <c r="G90" s="214"/>
      <c r="H90" s="195" t="s">
        <v>642</v>
      </c>
      <c r="I90" s="195" t="s">
        <v>618</v>
      </c>
      <c r="J90" s="195">
        <v>50</v>
      </c>
      <c r="K90" s="207"/>
    </row>
    <row r="91" spans="2:11" s="1" customFormat="1" ht="15" customHeight="1">
      <c r="B91" s="216"/>
      <c r="C91" s="195" t="s">
        <v>643</v>
      </c>
      <c r="D91" s="195"/>
      <c r="E91" s="195"/>
      <c r="F91" s="215" t="s">
        <v>622</v>
      </c>
      <c r="G91" s="214"/>
      <c r="H91" s="195" t="s">
        <v>643</v>
      </c>
      <c r="I91" s="195" t="s">
        <v>618</v>
      </c>
      <c r="J91" s="195">
        <v>50</v>
      </c>
      <c r="K91" s="207"/>
    </row>
    <row r="92" spans="2:11" s="1" customFormat="1" ht="15" customHeight="1">
      <c r="B92" s="216"/>
      <c r="C92" s="195" t="s">
        <v>644</v>
      </c>
      <c r="D92" s="195"/>
      <c r="E92" s="195"/>
      <c r="F92" s="215" t="s">
        <v>622</v>
      </c>
      <c r="G92" s="214"/>
      <c r="H92" s="195" t="s">
        <v>645</v>
      </c>
      <c r="I92" s="195" t="s">
        <v>618</v>
      </c>
      <c r="J92" s="195">
        <v>255</v>
      </c>
      <c r="K92" s="207"/>
    </row>
    <row r="93" spans="2:11" s="1" customFormat="1" ht="15" customHeight="1">
      <c r="B93" s="216"/>
      <c r="C93" s="195" t="s">
        <v>646</v>
      </c>
      <c r="D93" s="195"/>
      <c r="E93" s="195"/>
      <c r="F93" s="215" t="s">
        <v>616</v>
      </c>
      <c r="G93" s="214"/>
      <c r="H93" s="195" t="s">
        <v>647</v>
      </c>
      <c r="I93" s="195" t="s">
        <v>648</v>
      </c>
      <c r="J93" s="195"/>
      <c r="K93" s="207"/>
    </row>
    <row r="94" spans="2:11" s="1" customFormat="1" ht="15" customHeight="1">
      <c r="B94" s="216"/>
      <c r="C94" s="195" t="s">
        <v>649</v>
      </c>
      <c r="D94" s="195"/>
      <c r="E94" s="195"/>
      <c r="F94" s="215" t="s">
        <v>616</v>
      </c>
      <c r="G94" s="214"/>
      <c r="H94" s="195" t="s">
        <v>650</v>
      </c>
      <c r="I94" s="195" t="s">
        <v>651</v>
      </c>
      <c r="J94" s="195"/>
      <c r="K94" s="207"/>
    </row>
    <row r="95" spans="2:11" s="1" customFormat="1" ht="15" customHeight="1">
      <c r="B95" s="216"/>
      <c r="C95" s="195" t="s">
        <v>652</v>
      </c>
      <c r="D95" s="195"/>
      <c r="E95" s="195"/>
      <c r="F95" s="215" t="s">
        <v>616</v>
      </c>
      <c r="G95" s="214"/>
      <c r="H95" s="195" t="s">
        <v>652</v>
      </c>
      <c r="I95" s="195" t="s">
        <v>651</v>
      </c>
      <c r="J95" s="195"/>
      <c r="K95" s="207"/>
    </row>
    <row r="96" spans="2:11" s="1" customFormat="1" ht="15" customHeight="1">
      <c r="B96" s="216"/>
      <c r="C96" s="195" t="s">
        <v>35</v>
      </c>
      <c r="D96" s="195"/>
      <c r="E96" s="195"/>
      <c r="F96" s="215" t="s">
        <v>616</v>
      </c>
      <c r="G96" s="214"/>
      <c r="H96" s="195" t="s">
        <v>653</v>
      </c>
      <c r="I96" s="195" t="s">
        <v>651</v>
      </c>
      <c r="J96" s="195"/>
      <c r="K96" s="207"/>
    </row>
    <row r="97" spans="2:11" s="1" customFormat="1" ht="15" customHeight="1">
      <c r="B97" s="216"/>
      <c r="C97" s="195" t="s">
        <v>45</v>
      </c>
      <c r="D97" s="195"/>
      <c r="E97" s="195"/>
      <c r="F97" s="215" t="s">
        <v>616</v>
      </c>
      <c r="G97" s="214"/>
      <c r="H97" s="195" t="s">
        <v>654</v>
      </c>
      <c r="I97" s="195" t="s">
        <v>651</v>
      </c>
      <c r="J97" s="195"/>
      <c r="K97" s="207"/>
    </row>
    <row r="98" spans="2:11" s="1" customFormat="1" ht="15" customHeight="1">
      <c r="B98" s="219"/>
      <c r="C98" s="220"/>
      <c r="D98" s="220"/>
      <c r="E98" s="220"/>
      <c r="F98" s="220"/>
      <c r="G98" s="220"/>
      <c r="H98" s="220"/>
      <c r="I98" s="220"/>
      <c r="J98" s="220"/>
      <c r="K98" s="221"/>
    </row>
    <row r="99" spans="2:11" s="1" customFormat="1" ht="18.75" customHeight="1">
      <c r="B99" s="222"/>
      <c r="C99" s="223"/>
      <c r="D99" s="223"/>
      <c r="E99" s="223"/>
      <c r="F99" s="223"/>
      <c r="G99" s="223"/>
      <c r="H99" s="223"/>
      <c r="I99" s="223"/>
      <c r="J99" s="223"/>
      <c r="K99" s="222"/>
    </row>
    <row r="100" spans="2:11" s="1" customFormat="1" ht="18.75" customHeight="1">
      <c r="B100" s="202"/>
      <c r="C100" s="202"/>
      <c r="D100" s="202"/>
      <c r="E100" s="202"/>
      <c r="F100" s="202"/>
      <c r="G100" s="202"/>
      <c r="H100" s="202"/>
      <c r="I100" s="202"/>
      <c r="J100" s="202"/>
      <c r="K100" s="202"/>
    </row>
    <row r="101" spans="2:11" s="1" customFormat="1" ht="7.5" customHeight="1">
      <c r="B101" s="203"/>
      <c r="C101" s="204"/>
      <c r="D101" s="204"/>
      <c r="E101" s="204"/>
      <c r="F101" s="204"/>
      <c r="G101" s="204"/>
      <c r="H101" s="204"/>
      <c r="I101" s="204"/>
      <c r="J101" s="204"/>
      <c r="K101" s="205"/>
    </row>
    <row r="102" spans="2:11" s="1" customFormat="1" ht="45" customHeight="1">
      <c r="B102" s="206"/>
      <c r="C102" s="301" t="s">
        <v>655</v>
      </c>
      <c r="D102" s="301"/>
      <c r="E102" s="301"/>
      <c r="F102" s="301"/>
      <c r="G102" s="301"/>
      <c r="H102" s="301"/>
      <c r="I102" s="301"/>
      <c r="J102" s="301"/>
      <c r="K102" s="207"/>
    </row>
    <row r="103" spans="2:11" s="1" customFormat="1" ht="17.25" customHeight="1">
      <c r="B103" s="206"/>
      <c r="C103" s="208" t="s">
        <v>610</v>
      </c>
      <c r="D103" s="208"/>
      <c r="E103" s="208"/>
      <c r="F103" s="208" t="s">
        <v>611</v>
      </c>
      <c r="G103" s="209"/>
      <c r="H103" s="208" t="s">
        <v>51</v>
      </c>
      <c r="I103" s="208" t="s">
        <v>54</v>
      </c>
      <c r="J103" s="208" t="s">
        <v>612</v>
      </c>
      <c r="K103" s="207"/>
    </row>
    <row r="104" spans="2:11" s="1" customFormat="1" ht="17.25" customHeight="1">
      <c r="B104" s="206"/>
      <c r="C104" s="210" t="s">
        <v>613</v>
      </c>
      <c r="D104" s="210"/>
      <c r="E104" s="210"/>
      <c r="F104" s="211" t="s">
        <v>614</v>
      </c>
      <c r="G104" s="212"/>
      <c r="H104" s="210"/>
      <c r="I104" s="210"/>
      <c r="J104" s="210" t="s">
        <v>615</v>
      </c>
      <c r="K104" s="207"/>
    </row>
    <row r="105" spans="2:11" s="1" customFormat="1" ht="5.25" customHeight="1">
      <c r="B105" s="206"/>
      <c r="C105" s="208"/>
      <c r="D105" s="208"/>
      <c r="E105" s="208"/>
      <c r="F105" s="208"/>
      <c r="G105" s="224"/>
      <c r="H105" s="208"/>
      <c r="I105" s="208"/>
      <c r="J105" s="208"/>
      <c r="K105" s="207"/>
    </row>
    <row r="106" spans="2:11" s="1" customFormat="1" ht="15" customHeight="1">
      <c r="B106" s="206"/>
      <c r="C106" s="195" t="s">
        <v>50</v>
      </c>
      <c r="D106" s="213"/>
      <c r="E106" s="213"/>
      <c r="F106" s="215" t="s">
        <v>616</v>
      </c>
      <c r="G106" s="224"/>
      <c r="H106" s="195" t="s">
        <v>656</v>
      </c>
      <c r="I106" s="195" t="s">
        <v>618</v>
      </c>
      <c r="J106" s="195">
        <v>20</v>
      </c>
      <c r="K106" s="207"/>
    </row>
    <row r="107" spans="2:11" s="1" customFormat="1" ht="15" customHeight="1">
      <c r="B107" s="206"/>
      <c r="C107" s="195" t="s">
        <v>619</v>
      </c>
      <c r="D107" s="195"/>
      <c r="E107" s="195"/>
      <c r="F107" s="215" t="s">
        <v>616</v>
      </c>
      <c r="G107" s="195"/>
      <c r="H107" s="195" t="s">
        <v>656</v>
      </c>
      <c r="I107" s="195" t="s">
        <v>618</v>
      </c>
      <c r="J107" s="195">
        <v>120</v>
      </c>
      <c r="K107" s="207"/>
    </row>
    <row r="108" spans="2:11" s="1" customFormat="1" ht="15" customHeight="1">
      <c r="B108" s="216"/>
      <c r="C108" s="195" t="s">
        <v>621</v>
      </c>
      <c r="D108" s="195"/>
      <c r="E108" s="195"/>
      <c r="F108" s="215" t="s">
        <v>622</v>
      </c>
      <c r="G108" s="195"/>
      <c r="H108" s="195" t="s">
        <v>656</v>
      </c>
      <c r="I108" s="195" t="s">
        <v>618</v>
      </c>
      <c r="J108" s="195">
        <v>50</v>
      </c>
      <c r="K108" s="207"/>
    </row>
    <row r="109" spans="2:11" s="1" customFormat="1" ht="15" customHeight="1">
      <c r="B109" s="216"/>
      <c r="C109" s="195" t="s">
        <v>624</v>
      </c>
      <c r="D109" s="195"/>
      <c r="E109" s="195"/>
      <c r="F109" s="215" t="s">
        <v>616</v>
      </c>
      <c r="G109" s="195"/>
      <c r="H109" s="195" t="s">
        <v>656</v>
      </c>
      <c r="I109" s="195" t="s">
        <v>626</v>
      </c>
      <c r="J109" s="195"/>
      <c r="K109" s="207"/>
    </row>
    <row r="110" spans="2:11" s="1" customFormat="1" ht="15" customHeight="1">
      <c r="B110" s="216"/>
      <c r="C110" s="195" t="s">
        <v>635</v>
      </c>
      <c r="D110" s="195"/>
      <c r="E110" s="195"/>
      <c r="F110" s="215" t="s">
        <v>622</v>
      </c>
      <c r="G110" s="195"/>
      <c r="H110" s="195" t="s">
        <v>656</v>
      </c>
      <c r="I110" s="195" t="s">
        <v>618</v>
      </c>
      <c r="J110" s="195">
        <v>50</v>
      </c>
      <c r="K110" s="207"/>
    </row>
    <row r="111" spans="2:11" s="1" customFormat="1" ht="15" customHeight="1">
      <c r="B111" s="216"/>
      <c r="C111" s="195" t="s">
        <v>643</v>
      </c>
      <c r="D111" s="195"/>
      <c r="E111" s="195"/>
      <c r="F111" s="215" t="s">
        <v>622</v>
      </c>
      <c r="G111" s="195"/>
      <c r="H111" s="195" t="s">
        <v>656</v>
      </c>
      <c r="I111" s="195" t="s">
        <v>618</v>
      </c>
      <c r="J111" s="195">
        <v>50</v>
      </c>
      <c r="K111" s="207"/>
    </row>
    <row r="112" spans="2:11" s="1" customFormat="1" ht="15" customHeight="1">
      <c r="B112" s="216"/>
      <c r="C112" s="195" t="s">
        <v>641</v>
      </c>
      <c r="D112" s="195"/>
      <c r="E112" s="195"/>
      <c r="F112" s="215" t="s">
        <v>622</v>
      </c>
      <c r="G112" s="195"/>
      <c r="H112" s="195" t="s">
        <v>656</v>
      </c>
      <c r="I112" s="195" t="s">
        <v>618</v>
      </c>
      <c r="J112" s="195">
        <v>50</v>
      </c>
      <c r="K112" s="207"/>
    </row>
    <row r="113" spans="2:11" s="1" customFormat="1" ht="15" customHeight="1">
      <c r="B113" s="216"/>
      <c r="C113" s="195" t="s">
        <v>50</v>
      </c>
      <c r="D113" s="195"/>
      <c r="E113" s="195"/>
      <c r="F113" s="215" t="s">
        <v>616</v>
      </c>
      <c r="G113" s="195"/>
      <c r="H113" s="195" t="s">
        <v>657</v>
      </c>
      <c r="I113" s="195" t="s">
        <v>618</v>
      </c>
      <c r="J113" s="195">
        <v>20</v>
      </c>
      <c r="K113" s="207"/>
    </row>
    <row r="114" spans="2:11" s="1" customFormat="1" ht="15" customHeight="1">
      <c r="B114" s="216"/>
      <c r="C114" s="195" t="s">
        <v>658</v>
      </c>
      <c r="D114" s="195"/>
      <c r="E114" s="195"/>
      <c r="F114" s="215" t="s">
        <v>616</v>
      </c>
      <c r="G114" s="195"/>
      <c r="H114" s="195" t="s">
        <v>659</v>
      </c>
      <c r="I114" s="195" t="s">
        <v>618</v>
      </c>
      <c r="J114" s="195">
        <v>120</v>
      </c>
      <c r="K114" s="207"/>
    </row>
    <row r="115" spans="2:11" s="1" customFormat="1" ht="15" customHeight="1">
      <c r="B115" s="216"/>
      <c r="C115" s="195" t="s">
        <v>35</v>
      </c>
      <c r="D115" s="195"/>
      <c r="E115" s="195"/>
      <c r="F115" s="215" t="s">
        <v>616</v>
      </c>
      <c r="G115" s="195"/>
      <c r="H115" s="195" t="s">
        <v>660</v>
      </c>
      <c r="I115" s="195" t="s">
        <v>651</v>
      </c>
      <c r="J115" s="195"/>
      <c r="K115" s="207"/>
    </row>
    <row r="116" spans="2:11" s="1" customFormat="1" ht="15" customHeight="1">
      <c r="B116" s="216"/>
      <c r="C116" s="195" t="s">
        <v>45</v>
      </c>
      <c r="D116" s="195"/>
      <c r="E116" s="195"/>
      <c r="F116" s="215" t="s">
        <v>616</v>
      </c>
      <c r="G116" s="195"/>
      <c r="H116" s="195" t="s">
        <v>661</v>
      </c>
      <c r="I116" s="195" t="s">
        <v>651</v>
      </c>
      <c r="J116" s="195"/>
      <c r="K116" s="207"/>
    </row>
    <row r="117" spans="2:11" s="1" customFormat="1" ht="15" customHeight="1">
      <c r="B117" s="216"/>
      <c r="C117" s="195" t="s">
        <v>54</v>
      </c>
      <c r="D117" s="195"/>
      <c r="E117" s="195"/>
      <c r="F117" s="215" t="s">
        <v>616</v>
      </c>
      <c r="G117" s="195"/>
      <c r="H117" s="195" t="s">
        <v>662</v>
      </c>
      <c r="I117" s="195" t="s">
        <v>663</v>
      </c>
      <c r="J117" s="195"/>
      <c r="K117" s="207"/>
    </row>
    <row r="118" spans="2:11" s="1" customFormat="1" ht="15" customHeight="1">
      <c r="B118" s="219"/>
      <c r="C118" s="225"/>
      <c r="D118" s="225"/>
      <c r="E118" s="225"/>
      <c r="F118" s="225"/>
      <c r="G118" s="225"/>
      <c r="H118" s="225"/>
      <c r="I118" s="225"/>
      <c r="J118" s="225"/>
      <c r="K118" s="221"/>
    </row>
    <row r="119" spans="2:11" s="1" customFormat="1" ht="18.75" customHeight="1">
      <c r="B119" s="226"/>
      <c r="C119" s="192"/>
      <c r="D119" s="192"/>
      <c r="E119" s="192"/>
      <c r="F119" s="227"/>
      <c r="G119" s="192"/>
      <c r="H119" s="192"/>
      <c r="I119" s="192"/>
      <c r="J119" s="192"/>
      <c r="K119" s="226"/>
    </row>
    <row r="120" spans="2:11" s="1" customFormat="1" ht="18.75" customHeight="1">
      <c r="B120" s="202"/>
      <c r="C120" s="202"/>
      <c r="D120" s="202"/>
      <c r="E120" s="202"/>
      <c r="F120" s="202"/>
      <c r="G120" s="202"/>
      <c r="H120" s="202"/>
      <c r="I120" s="202"/>
      <c r="J120" s="202"/>
      <c r="K120" s="202"/>
    </row>
    <row r="121" spans="2:11" s="1" customFormat="1" ht="7.5" customHeight="1">
      <c r="B121" s="228"/>
      <c r="C121" s="229"/>
      <c r="D121" s="229"/>
      <c r="E121" s="229"/>
      <c r="F121" s="229"/>
      <c r="G121" s="229"/>
      <c r="H121" s="229"/>
      <c r="I121" s="229"/>
      <c r="J121" s="229"/>
      <c r="K121" s="230"/>
    </row>
    <row r="122" spans="2:11" s="1" customFormat="1" ht="45" customHeight="1">
      <c r="B122" s="231"/>
      <c r="C122" s="300" t="s">
        <v>664</v>
      </c>
      <c r="D122" s="300"/>
      <c r="E122" s="300"/>
      <c r="F122" s="300"/>
      <c r="G122" s="300"/>
      <c r="H122" s="300"/>
      <c r="I122" s="300"/>
      <c r="J122" s="300"/>
      <c r="K122" s="232"/>
    </row>
    <row r="123" spans="2:11" s="1" customFormat="1" ht="17.25" customHeight="1">
      <c r="B123" s="233"/>
      <c r="C123" s="208" t="s">
        <v>610</v>
      </c>
      <c r="D123" s="208"/>
      <c r="E123" s="208"/>
      <c r="F123" s="208" t="s">
        <v>611</v>
      </c>
      <c r="G123" s="209"/>
      <c r="H123" s="208" t="s">
        <v>51</v>
      </c>
      <c r="I123" s="208" t="s">
        <v>54</v>
      </c>
      <c r="J123" s="208" t="s">
        <v>612</v>
      </c>
      <c r="K123" s="234"/>
    </row>
    <row r="124" spans="2:11" s="1" customFormat="1" ht="17.25" customHeight="1">
      <c r="B124" s="233"/>
      <c r="C124" s="210" t="s">
        <v>613</v>
      </c>
      <c r="D124" s="210"/>
      <c r="E124" s="210"/>
      <c r="F124" s="211" t="s">
        <v>614</v>
      </c>
      <c r="G124" s="212"/>
      <c r="H124" s="210"/>
      <c r="I124" s="210"/>
      <c r="J124" s="210" t="s">
        <v>615</v>
      </c>
      <c r="K124" s="234"/>
    </row>
    <row r="125" spans="2:11" s="1" customFormat="1" ht="5.25" customHeight="1">
      <c r="B125" s="235"/>
      <c r="C125" s="213"/>
      <c r="D125" s="213"/>
      <c r="E125" s="213"/>
      <c r="F125" s="213"/>
      <c r="G125" s="195"/>
      <c r="H125" s="213"/>
      <c r="I125" s="213"/>
      <c r="J125" s="213"/>
      <c r="K125" s="236"/>
    </row>
    <row r="126" spans="2:11" s="1" customFormat="1" ht="15" customHeight="1">
      <c r="B126" s="235"/>
      <c r="C126" s="195" t="s">
        <v>619</v>
      </c>
      <c r="D126" s="213"/>
      <c r="E126" s="213"/>
      <c r="F126" s="215" t="s">
        <v>616</v>
      </c>
      <c r="G126" s="195"/>
      <c r="H126" s="195" t="s">
        <v>656</v>
      </c>
      <c r="I126" s="195" t="s">
        <v>618</v>
      </c>
      <c r="J126" s="195">
        <v>120</v>
      </c>
      <c r="K126" s="237"/>
    </row>
    <row r="127" spans="2:11" s="1" customFormat="1" ht="15" customHeight="1">
      <c r="B127" s="235"/>
      <c r="C127" s="195" t="s">
        <v>665</v>
      </c>
      <c r="D127" s="195"/>
      <c r="E127" s="195"/>
      <c r="F127" s="215" t="s">
        <v>616</v>
      </c>
      <c r="G127" s="195"/>
      <c r="H127" s="195" t="s">
        <v>666</v>
      </c>
      <c r="I127" s="195" t="s">
        <v>618</v>
      </c>
      <c r="J127" s="195" t="s">
        <v>667</v>
      </c>
      <c r="K127" s="237"/>
    </row>
    <row r="128" spans="2:11" s="1" customFormat="1" ht="15" customHeight="1">
      <c r="B128" s="235"/>
      <c r="C128" s="195" t="s">
        <v>564</v>
      </c>
      <c r="D128" s="195"/>
      <c r="E128" s="195"/>
      <c r="F128" s="215" t="s">
        <v>616</v>
      </c>
      <c r="G128" s="195"/>
      <c r="H128" s="195" t="s">
        <v>668</v>
      </c>
      <c r="I128" s="195" t="s">
        <v>618</v>
      </c>
      <c r="J128" s="195" t="s">
        <v>667</v>
      </c>
      <c r="K128" s="237"/>
    </row>
    <row r="129" spans="2:11" s="1" customFormat="1" ht="15" customHeight="1">
      <c r="B129" s="235"/>
      <c r="C129" s="195" t="s">
        <v>627</v>
      </c>
      <c r="D129" s="195"/>
      <c r="E129" s="195"/>
      <c r="F129" s="215" t="s">
        <v>622</v>
      </c>
      <c r="G129" s="195"/>
      <c r="H129" s="195" t="s">
        <v>628</v>
      </c>
      <c r="I129" s="195" t="s">
        <v>618</v>
      </c>
      <c r="J129" s="195">
        <v>15</v>
      </c>
      <c r="K129" s="237"/>
    </row>
    <row r="130" spans="2:11" s="1" customFormat="1" ht="15" customHeight="1">
      <c r="B130" s="235"/>
      <c r="C130" s="217" t="s">
        <v>629</v>
      </c>
      <c r="D130" s="217"/>
      <c r="E130" s="217"/>
      <c r="F130" s="218" t="s">
        <v>622</v>
      </c>
      <c r="G130" s="217"/>
      <c r="H130" s="217" t="s">
        <v>630</v>
      </c>
      <c r="I130" s="217" t="s">
        <v>618</v>
      </c>
      <c r="J130" s="217">
        <v>15</v>
      </c>
      <c r="K130" s="237"/>
    </row>
    <row r="131" spans="2:11" s="1" customFormat="1" ht="15" customHeight="1">
      <c r="B131" s="235"/>
      <c r="C131" s="217" t="s">
        <v>631</v>
      </c>
      <c r="D131" s="217"/>
      <c r="E131" s="217"/>
      <c r="F131" s="218" t="s">
        <v>622</v>
      </c>
      <c r="G131" s="217"/>
      <c r="H131" s="217" t="s">
        <v>632</v>
      </c>
      <c r="I131" s="217" t="s">
        <v>618</v>
      </c>
      <c r="J131" s="217">
        <v>20</v>
      </c>
      <c r="K131" s="237"/>
    </row>
    <row r="132" spans="2:11" s="1" customFormat="1" ht="15" customHeight="1">
      <c r="B132" s="235"/>
      <c r="C132" s="217" t="s">
        <v>633</v>
      </c>
      <c r="D132" s="217"/>
      <c r="E132" s="217"/>
      <c r="F132" s="218" t="s">
        <v>622</v>
      </c>
      <c r="G132" s="217"/>
      <c r="H132" s="217" t="s">
        <v>634</v>
      </c>
      <c r="I132" s="217" t="s">
        <v>618</v>
      </c>
      <c r="J132" s="217">
        <v>20</v>
      </c>
      <c r="K132" s="237"/>
    </row>
    <row r="133" spans="2:11" s="1" customFormat="1" ht="15" customHeight="1">
      <c r="B133" s="235"/>
      <c r="C133" s="195" t="s">
        <v>621</v>
      </c>
      <c r="D133" s="195"/>
      <c r="E133" s="195"/>
      <c r="F133" s="215" t="s">
        <v>622</v>
      </c>
      <c r="G133" s="195"/>
      <c r="H133" s="195" t="s">
        <v>656</v>
      </c>
      <c r="I133" s="195" t="s">
        <v>618</v>
      </c>
      <c r="J133" s="195">
        <v>50</v>
      </c>
      <c r="K133" s="237"/>
    </row>
    <row r="134" spans="2:11" s="1" customFormat="1" ht="15" customHeight="1">
      <c r="B134" s="235"/>
      <c r="C134" s="195" t="s">
        <v>635</v>
      </c>
      <c r="D134" s="195"/>
      <c r="E134" s="195"/>
      <c r="F134" s="215" t="s">
        <v>622</v>
      </c>
      <c r="G134" s="195"/>
      <c r="H134" s="195" t="s">
        <v>656</v>
      </c>
      <c r="I134" s="195" t="s">
        <v>618</v>
      </c>
      <c r="J134" s="195">
        <v>50</v>
      </c>
      <c r="K134" s="237"/>
    </row>
    <row r="135" spans="2:11" s="1" customFormat="1" ht="15" customHeight="1">
      <c r="B135" s="235"/>
      <c r="C135" s="195" t="s">
        <v>641</v>
      </c>
      <c r="D135" s="195"/>
      <c r="E135" s="195"/>
      <c r="F135" s="215" t="s">
        <v>622</v>
      </c>
      <c r="G135" s="195"/>
      <c r="H135" s="195" t="s">
        <v>656</v>
      </c>
      <c r="I135" s="195" t="s">
        <v>618</v>
      </c>
      <c r="J135" s="195">
        <v>50</v>
      </c>
      <c r="K135" s="237"/>
    </row>
    <row r="136" spans="2:11" s="1" customFormat="1" ht="15" customHeight="1">
      <c r="B136" s="235"/>
      <c r="C136" s="195" t="s">
        <v>643</v>
      </c>
      <c r="D136" s="195"/>
      <c r="E136" s="195"/>
      <c r="F136" s="215" t="s">
        <v>622</v>
      </c>
      <c r="G136" s="195"/>
      <c r="H136" s="195" t="s">
        <v>656</v>
      </c>
      <c r="I136" s="195" t="s">
        <v>618</v>
      </c>
      <c r="J136" s="195">
        <v>50</v>
      </c>
      <c r="K136" s="237"/>
    </row>
    <row r="137" spans="2:11" s="1" customFormat="1" ht="15" customHeight="1">
      <c r="B137" s="235"/>
      <c r="C137" s="195" t="s">
        <v>644</v>
      </c>
      <c r="D137" s="195"/>
      <c r="E137" s="195"/>
      <c r="F137" s="215" t="s">
        <v>622</v>
      </c>
      <c r="G137" s="195"/>
      <c r="H137" s="195" t="s">
        <v>669</v>
      </c>
      <c r="I137" s="195" t="s">
        <v>618</v>
      </c>
      <c r="J137" s="195">
        <v>255</v>
      </c>
      <c r="K137" s="237"/>
    </row>
    <row r="138" spans="2:11" s="1" customFormat="1" ht="15" customHeight="1">
      <c r="B138" s="235"/>
      <c r="C138" s="195" t="s">
        <v>646</v>
      </c>
      <c r="D138" s="195"/>
      <c r="E138" s="195"/>
      <c r="F138" s="215" t="s">
        <v>616</v>
      </c>
      <c r="G138" s="195"/>
      <c r="H138" s="195" t="s">
        <v>670</v>
      </c>
      <c r="I138" s="195" t="s">
        <v>648</v>
      </c>
      <c r="J138" s="195"/>
      <c r="K138" s="237"/>
    </row>
    <row r="139" spans="2:11" s="1" customFormat="1" ht="15" customHeight="1">
      <c r="B139" s="235"/>
      <c r="C139" s="195" t="s">
        <v>649</v>
      </c>
      <c r="D139" s="195"/>
      <c r="E139" s="195"/>
      <c r="F139" s="215" t="s">
        <v>616</v>
      </c>
      <c r="G139" s="195"/>
      <c r="H139" s="195" t="s">
        <v>671</v>
      </c>
      <c r="I139" s="195" t="s">
        <v>651</v>
      </c>
      <c r="J139" s="195"/>
      <c r="K139" s="237"/>
    </row>
    <row r="140" spans="2:11" s="1" customFormat="1" ht="15" customHeight="1">
      <c r="B140" s="235"/>
      <c r="C140" s="195" t="s">
        <v>652</v>
      </c>
      <c r="D140" s="195"/>
      <c r="E140" s="195"/>
      <c r="F140" s="215" t="s">
        <v>616</v>
      </c>
      <c r="G140" s="195"/>
      <c r="H140" s="195" t="s">
        <v>652</v>
      </c>
      <c r="I140" s="195" t="s">
        <v>651</v>
      </c>
      <c r="J140" s="195"/>
      <c r="K140" s="237"/>
    </row>
    <row r="141" spans="2:11" s="1" customFormat="1" ht="15" customHeight="1">
      <c r="B141" s="235"/>
      <c r="C141" s="195" t="s">
        <v>35</v>
      </c>
      <c r="D141" s="195"/>
      <c r="E141" s="195"/>
      <c r="F141" s="215" t="s">
        <v>616</v>
      </c>
      <c r="G141" s="195"/>
      <c r="H141" s="195" t="s">
        <v>672</v>
      </c>
      <c r="I141" s="195" t="s">
        <v>651</v>
      </c>
      <c r="J141" s="195"/>
      <c r="K141" s="237"/>
    </row>
    <row r="142" spans="2:11" s="1" customFormat="1" ht="15" customHeight="1">
      <c r="B142" s="235"/>
      <c r="C142" s="195" t="s">
        <v>673</v>
      </c>
      <c r="D142" s="195"/>
      <c r="E142" s="195"/>
      <c r="F142" s="215" t="s">
        <v>616</v>
      </c>
      <c r="G142" s="195"/>
      <c r="H142" s="195" t="s">
        <v>674</v>
      </c>
      <c r="I142" s="195" t="s">
        <v>651</v>
      </c>
      <c r="J142" s="195"/>
      <c r="K142" s="237"/>
    </row>
    <row r="143" spans="2:11" s="1" customFormat="1" ht="15" customHeight="1">
      <c r="B143" s="238"/>
      <c r="C143" s="239"/>
      <c r="D143" s="239"/>
      <c r="E143" s="239"/>
      <c r="F143" s="239"/>
      <c r="G143" s="239"/>
      <c r="H143" s="239"/>
      <c r="I143" s="239"/>
      <c r="J143" s="239"/>
      <c r="K143" s="240"/>
    </row>
    <row r="144" spans="2:11" s="1" customFormat="1" ht="18.75" customHeight="1">
      <c r="B144" s="192"/>
      <c r="C144" s="192"/>
      <c r="D144" s="192"/>
      <c r="E144" s="192"/>
      <c r="F144" s="227"/>
      <c r="G144" s="192"/>
      <c r="H144" s="192"/>
      <c r="I144" s="192"/>
      <c r="J144" s="192"/>
      <c r="K144" s="192"/>
    </row>
    <row r="145" spans="2:11" s="1" customFormat="1" ht="18.75" customHeight="1">
      <c r="B145" s="202"/>
      <c r="C145" s="202"/>
      <c r="D145" s="202"/>
      <c r="E145" s="202"/>
      <c r="F145" s="202"/>
      <c r="G145" s="202"/>
      <c r="H145" s="202"/>
      <c r="I145" s="202"/>
      <c r="J145" s="202"/>
      <c r="K145" s="202"/>
    </row>
    <row r="146" spans="2:11" s="1" customFormat="1" ht="7.5" customHeight="1">
      <c r="B146" s="203"/>
      <c r="C146" s="204"/>
      <c r="D146" s="204"/>
      <c r="E146" s="204"/>
      <c r="F146" s="204"/>
      <c r="G146" s="204"/>
      <c r="H146" s="204"/>
      <c r="I146" s="204"/>
      <c r="J146" s="204"/>
      <c r="K146" s="205"/>
    </row>
    <row r="147" spans="2:11" s="1" customFormat="1" ht="45" customHeight="1">
      <c r="B147" s="206"/>
      <c r="C147" s="301" t="s">
        <v>675</v>
      </c>
      <c r="D147" s="301"/>
      <c r="E147" s="301"/>
      <c r="F147" s="301"/>
      <c r="G147" s="301"/>
      <c r="H147" s="301"/>
      <c r="I147" s="301"/>
      <c r="J147" s="301"/>
      <c r="K147" s="207"/>
    </row>
    <row r="148" spans="2:11" s="1" customFormat="1" ht="17.25" customHeight="1">
      <c r="B148" s="206"/>
      <c r="C148" s="208" t="s">
        <v>610</v>
      </c>
      <c r="D148" s="208"/>
      <c r="E148" s="208"/>
      <c r="F148" s="208" t="s">
        <v>611</v>
      </c>
      <c r="G148" s="209"/>
      <c r="H148" s="208" t="s">
        <v>51</v>
      </c>
      <c r="I148" s="208" t="s">
        <v>54</v>
      </c>
      <c r="J148" s="208" t="s">
        <v>612</v>
      </c>
      <c r="K148" s="207"/>
    </row>
    <row r="149" spans="2:11" s="1" customFormat="1" ht="17.25" customHeight="1">
      <c r="B149" s="206"/>
      <c r="C149" s="210" t="s">
        <v>613</v>
      </c>
      <c r="D149" s="210"/>
      <c r="E149" s="210"/>
      <c r="F149" s="211" t="s">
        <v>614</v>
      </c>
      <c r="G149" s="212"/>
      <c r="H149" s="210"/>
      <c r="I149" s="210"/>
      <c r="J149" s="210" t="s">
        <v>615</v>
      </c>
      <c r="K149" s="207"/>
    </row>
    <row r="150" spans="2:11" s="1" customFormat="1" ht="5.25" customHeight="1">
      <c r="B150" s="216"/>
      <c r="C150" s="213"/>
      <c r="D150" s="213"/>
      <c r="E150" s="213"/>
      <c r="F150" s="213"/>
      <c r="G150" s="214"/>
      <c r="H150" s="213"/>
      <c r="I150" s="213"/>
      <c r="J150" s="213"/>
      <c r="K150" s="237"/>
    </row>
    <row r="151" spans="2:11" s="1" customFormat="1" ht="15" customHeight="1">
      <c r="B151" s="216"/>
      <c r="C151" s="241" t="s">
        <v>619</v>
      </c>
      <c r="D151" s="195"/>
      <c r="E151" s="195"/>
      <c r="F151" s="242" t="s">
        <v>616</v>
      </c>
      <c r="G151" s="195"/>
      <c r="H151" s="241" t="s">
        <v>656</v>
      </c>
      <c r="I151" s="241" t="s">
        <v>618</v>
      </c>
      <c r="J151" s="241">
        <v>120</v>
      </c>
      <c r="K151" s="237"/>
    </row>
    <row r="152" spans="2:11" s="1" customFormat="1" ht="15" customHeight="1">
      <c r="B152" s="216"/>
      <c r="C152" s="241" t="s">
        <v>665</v>
      </c>
      <c r="D152" s="195"/>
      <c r="E152" s="195"/>
      <c r="F152" s="242" t="s">
        <v>616</v>
      </c>
      <c r="G152" s="195"/>
      <c r="H152" s="241" t="s">
        <v>676</v>
      </c>
      <c r="I152" s="241" t="s">
        <v>618</v>
      </c>
      <c r="J152" s="241" t="s">
        <v>667</v>
      </c>
      <c r="K152" s="237"/>
    </row>
    <row r="153" spans="2:11" s="1" customFormat="1" ht="15" customHeight="1">
      <c r="B153" s="216"/>
      <c r="C153" s="241" t="s">
        <v>564</v>
      </c>
      <c r="D153" s="195"/>
      <c r="E153" s="195"/>
      <c r="F153" s="242" t="s">
        <v>616</v>
      </c>
      <c r="G153" s="195"/>
      <c r="H153" s="241" t="s">
        <v>677</v>
      </c>
      <c r="I153" s="241" t="s">
        <v>618</v>
      </c>
      <c r="J153" s="241" t="s">
        <v>667</v>
      </c>
      <c r="K153" s="237"/>
    </row>
    <row r="154" spans="2:11" s="1" customFormat="1" ht="15" customHeight="1">
      <c r="B154" s="216"/>
      <c r="C154" s="241" t="s">
        <v>621</v>
      </c>
      <c r="D154" s="195"/>
      <c r="E154" s="195"/>
      <c r="F154" s="242" t="s">
        <v>622</v>
      </c>
      <c r="G154" s="195"/>
      <c r="H154" s="241" t="s">
        <v>656</v>
      </c>
      <c r="I154" s="241" t="s">
        <v>618</v>
      </c>
      <c r="J154" s="241">
        <v>50</v>
      </c>
      <c r="K154" s="237"/>
    </row>
    <row r="155" spans="2:11" s="1" customFormat="1" ht="15" customHeight="1">
      <c r="B155" s="216"/>
      <c r="C155" s="241" t="s">
        <v>624</v>
      </c>
      <c r="D155" s="195"/>
      <c r="E155" s="195"/>
      <c r="F155" s="242" t="s">
        <v>616</v>
      </c>
      <c r="G155" s="195"/>
      <c r="H155" s="241" t="s">
        <v>656</v>
      </c>
      <c r="I155" s="241" t="s">
        <v>626</v>
      </c>
      <c r="J155" s="241"/>
      <c r="K155" s="237"/>
    </row>
    <row r="156" spans="2:11" s="1" customFormat="1" ht="15" customHeight="1">
      <c r="B156" s="216"/>
      <c r="C156" s="241" t="s">
        <v>635</v>
      </c>
      <c r="D156" s="195"/>
      <c r="E156" s="195"/>
      <c r="F156" s="242" t="s">
        <v>622</v>
      </c>
      <c r="G156" s="195"/>
      <c r="H156" s="241" t="s">
        <v>656</v>
      </c>
      <c r="I156" s="241" t="s">
        <v>618</v>
      </c>
      <c r="J156" s="241">
        <v>50</v>
      </c>
      <c r="K156" s="237"/>
    </row>
    <row r="157" spans="2:11" s="1" customFormat="1" ht="15" customHeight="1">
      <c r="B157" s="216"/>
      <c r="C157" s="241" t="s">
        <v>643</v>
      </c>
      <c r="D157" s="195"/>
      <c r="E157" s="195"/>
      <c r="F157" s="242" t="s">
        <v>622</v>
      </c>
      <c r="G157" s="195"/>
      <c r="H157" s="241" t="s">
        <v>656</v>
      </c>
      <c r="I157" s="241" t="s">
        <v>618</v>
      </c>
      <c r="J157" s="241">
        <v>50</v>
      </c>
      <c r="K157" s="237"/>
    </row>
    <row r="158" spans="2:11" s="1" customFormat="1" ht="15" customHeight="1">
      <c r="B158" s="216"/>
      <c r="C158" s="241" t="s">
        <v>641</v>
      </c>
      <c r="D158" s="195"/>
      <c r="E158" s="195"/>
      <c r="F158" s="242" t="s">
        <v>622</v>
      </c>
      <c r="G158" s="195"/>
      <c r="H158" s="241" t="s">
        <v>656</v>
      </c>
      <c r="I158" s="241" t="s">
        <v>618</v>
      </c>
      <c r="J158" s="241">
        <v>50</v>
      </c>
      <c r="K158" s="237"/>
    </row>
    <row r="159" spans="2:11" s="1" customFormat="1" ht="15" customHeight="1">
      <c r="B159" s="216"/>
      <c r="C159" s="241" t="s">
        <v>90</v>
      </c>
      <c r="D159" s="195"/>
      <c r="E159" s="195"/>
      <c r="F159" s="242" t="s">
        <v>616</v>
      </c>
      <c r="G159" s="195"/>
      <c r="H159" s="241" t="s">
        <v>678</v>
      </c>
      <c r="I159" s="241" t="s">
        <v>618</v>
      </c>
      <c r="J159" s="241" t="s">
        <v>679</v>
      </c>
      <c r="K159" s="237"/>
    </row>
    <row r="160" spans="2:11" s="1" customFormat="1" ht="15" customHeight="1">
      <c r="B160" s="216"/>
      <c r="C160" s="241" t="s">
        <v>680</v>
      </c>
      <c r="D160" s="195"/>
      <c r="E160" s="195"/>
      <c r="F160" s="242" t="s">
        <v>616</v>
      </c>
      <c r="G160" s="195"/>
      <c r="H160" s="241" t="s">
        <v>681</v>
      </c>
      <c r="I160" s="241" t="s">
        <v>651</v>
      </c>
      <c r="J160" s="241"/>
      <c r="K160" s="237"/>
    </row>
    <row r="161" spans="2:11" s="1" customFormat="1" ht="15" customHeight="1">
      <c r="B161" s="243"/>
      <c r="C161" s="225"/>
      <c r="D161" s="225"/>
      <c r="E161" s="225"/>
      <c r="F161" s="225"/>
      <c r="G161" s="225"/>
      <c r="H161" s="225"/>
      <c r="I161" s="225"/>
      <c r="J161" s="225"/>
      <c r="K161" s="244"/>
    </row>
    <row r="162" spans="2:11" s="1" customFormat="1" ht="18.75" customHeight="1">
      <c r="B162" s="192"/>
      <c r="C162" s="195"/>
      <c r="D162" s="195"/>
      <c r="E162" s="195"/>
      <c r="F162" s="215"/>
      <c r="G162" s="195"/>
      <c r="H162" s="195"/>
      <c r="I162" s="195"/>
      <c r="J162" s="195"/>
      <c r="K162" s="192"/>
    </row>
    <row r="163" spans="2:11" s="1" customFormat="1" ht="18.75" customHeight="1">
      <c r="B163" s="202"/>
      <c r="C163" s="202"/>
      <c r="D163" s="202"/>
      <c r="E163" s="202"/>
      <c r="F163" s="202"/>
      <c r="G163" s="202"/>
      <c r="H163" s="202"/>
      <c r="I163" s="202"/>
      <c r="J163" s="202"/>
      <c r="K163" s="202"/>
    </row>
    <row r="164" spans="2:11" s="1" customFormat="1" ht="7.5" customHeight="1">
      <c r="B164" s="184"/>
      <c r="C164" s="185"/>
      <c r="D164" s="185"/>
      <c r="E164" s="185"/>
      <c r="F164" s="185"/>
      <c r="G164" s="185"/>
      <c r="H164" s="185"/>
      <c r="I164" s="185"/>
      <c r="J164" s="185"/>
      <c r="K164" s="186"/>
    </row>
    <row r="165" spans="2:11" s="1" customFormat="1" ht="45" customHeight="1">
      <c r="B165" s="187"/>
      <c r="C165" s="300" t="s">
        <v>682</v>
      </c>
      <c r="D165" s="300"/>
      <c r="E165" s="300"/>
      <c r="F165" s="300"/>
      <c r="G165" s="300"/>
      <c r="H165" s="300"/>
      <c r="I165" s="300"/>
      <c r="J165" s="300"/>
      <c r="K165" s="188"/>
    </row>
    <row r="166" spans="2:11" s="1" customFormat="1" ht="17.25" customHeight="1">
      <c r="B166" s="187"/>
      <c r="C166" s="208" t="s">
        <v>610</v>
      </c>
      <c r="D166" s="208"/>
      <c r="E166" s="208"/>
      <c r="F166" s="208" t="s">
        <v>611</v>
      </c>
      <c r="G166" s="245"/>
      <c r="H166" s="246" t="s">
        <v>51</v>
      </c>
      <c r="I166" s="246" t="s">
        <v>54</v>
      </c>
      <c r="J166" s="208" t="s">
        <v>612</v>
      </c>
      <c r="K166" s="188"/>
    </row>
    <row r="167" spans="2:11" s="1" customFormat="1" ht="17.25" customHeight="1">
      <c r="B167" s="189"/>
      <c r="C167" s="210" t="s">
        <v>613</v>
      </c>
      <c r="D167" s="210"/>
      <c r="E167" s="210"/>
      <c r="F167" s="211" t="s">
        <v>614</v>
      </c>
      <c r="G167" s="247"/>
      <c r="H167" s="248"/>
      <c r="I167" s="248"/>
      <c r="J167" s="210" t="s">
        <v>615</v>
      </c>
      <c r="K167" s="190"/>
    </row>
    <row r="168" spans="2:11" s="1" customFormat="1" ht="5.25" customHeight="1">
      <c r="B168" s="216"/>
      <c r="C168" s="213"/>
      <c r="D168" s="213"/>
      <c r="E168" s="213"/>
      <c r="F168" s="213"/>
      <c r="G168" s="214"/>
      <c r="H168" s="213"/>
      <c r="I168" s="213"/>
      <c r="J168" s="213"/>
      <c r="K168" s="237"/>
    </row>
    <row r="169" spans="2:11" s="1" customFormat="1" ht="15" customHeight="1">
      <c r="B169" s="216"/>
      <c r="C169" s="195" t="s">
        <v>619</v>
      </c>
      <c r="D169" s="195"/>
      <c r="E169" s="195"/>
      <c r="F169" s="215" t="s">
        <v>616</v>
      </c>
      <c r="G169" s="195"/>
      <c r="H169" s="195" t="s">
        <v>656</v>
      </c>
      <c r="I169" s="195" t="s">
        <v>618</v>
      </c>
      <c r="J169" s="195">
        <v>120</v>
      </c>
      <c r="K169" s="237"/>
    </row>
    <row r="170" spans="2:11" s="1" customFormat="1" ht="15" customHeight="1">
      <c r="B170" s="216"/>
      <c r="C170" s="195" t="s">
        <v>665</v>
      </c>
      <c r="D170" s="195"/>
      <c r="E170" s="195"/>
      <c r="F170" s="215" t="s">
        <v>616</v>
      </c>
      <c r="G170" s="195"/>
      <c r="H170" s="195" t="s">
        <v>666</v>
      </c>
      <c r="I170" s="195" t="s">
        <v>618</v>
      </c>
      <c r="J170" s="195" t="s">
        <v>667</v>
      </c>
      <c r="K170" s="237"/>
    </row>
    <row r="171" spans="2:11" s="1" customFormat="1" ht="15" customHeight="1">
      <c r="B171" s="216"/>
      <c r="C171" s="195" t="s">
        <v>564</v>
      </c>
      <c r="D171" s="195"/>
      <c r="E171" s="195"/>
      <c r="F171" s="215" t="s">
        <v>616</v>
      </c>
      <c r="G171" s="195"/>
      <c r="H171" s="195" t="s">
        <v>683</v>
      </c>
      <c r="I171" s="195" t="s">
        <v>618</v>
      </c>
      <c r="J171" s="195" t="s">
        <v>667</v>
      </c>
      <c r="K171" s="237"/>
    </row>
    <row r="172" spans="2:11" s="1" customFormat="1" ht="15" customHeight="1">
      <c r="B172" s="216"/>
      <c r="C172" s="195" t="s">
        <v>621</v>
      </c>
      <c r="D172" s="195"/>
      <c r="E172" s="195"/>
      <c r="F172" s="215" t="s">
        <v>622</v>
      </c>
      <c r="G172" s="195"/>
      <c r="H172" s="195" t="s">
        <v>683</v>
      </c>
      <c r="I172" s="195" t="s">
        <v>618</v>
      </c>
      <c r="J172" s="195">
        <v>50</v>
      </c>
      <c r="K172" s="237"/>
    </row>
    <row r="173" spans="2:11" s="1" customFormat="1" ht="15" customHeight="1">
      <c r="B173" s="216"/>
      <c r="C173" s="195" t="s">
        <v>624</v>
      </c>
      <c r="D173" s="195"/>
      <c r="E173" s="195"/>
      <c r="F173" s="215" t="s">
        <v>616</v>
      </c>
      <c r="G173" s="195"/>
      <c r="H173" s="195" t="s">
        <v>683</v>
      </c>
      <c r="I173" s="195" t="s">
        <v>626</v>
      </c>
      <c r="J173" s="195"/>
      <c r="K173" s="237"/>
    </row>
    <row r="174" spans="2:11" s="1" customFormat="1" ht="15" customHeight="1">
      <c r="B174" s="216"/>
      <c r="C174" s="195" t="s">
        <v>635</v>
      </c>
      <c r="D174" s="195"/>
      <c r="E174" s="195"/>
      <c r="F174" s="215" t="s">
        <v>622</v>
      </c>
      <c r="G174" s="195"/>
      <c r="H174" s="195" t="s">
        <v>683</v>
      </c>
      <c r="I174" s="195" t="s">
        <v>618</v>
      </c>
      <c r="J174" s="195">
        <v>50</v>
      </c>
      <c r="K174" s="237"/>
    </row>
    <row r="175" spans="2:11" s="1" customFormat="1" ht="15" customHeight="1">
      <c r="B175" s="216"/>
      <c r="C175" s="195" t="s">
        <v>643</v>
      </c>
      <c r="D175" s="195"/>
      <c r="E175" s="195"/>
      <c r="F175" s="215" t="s">
        <v>622</v>
      </c>
      <c r="G175" s="195"/>
      <c r="H175" s="195" t="s">
        <v>683</v>
      </c>
      <c r="I175" s="195" t="s">
        <v>618</v>
      </c>
      <c r="J175" s="195">
        <v>50</v>
      </c>
      <c r="K175" s="237"/>
    </row>
    <row r="176" spans="2:11" s="1" customFormat="1" ht="15" customHeight="1">
      <c r="B176" s="216"/>
      <c r="C176" s="195" t="s">
        <v>641</v>
      </c>
      <c r="D176" s="195"/>
      <c r="E176" s="195"/>
      <c r="F176" s="215" t="s">
        <v>622</v>
      </c>
      <c r="G176" s="195"/>
      <c r="H176" s="195" t="s">
        <v>683</v>
      </c>
      <c r="I176" s="195" t="s">
        <v>618</v>
      </c>
      <c r="J176" s="195">
        <v>50</v>
      </c>
      <c r="K176" s="237"/>
    </row>
    <row r="177" spans="2:11" s="1" customFormat="1" ht="15" customHeight="1">
      <c r="B177" s="216"/>
      <c r="C177" s="195" t="s">
        <v>105</v>
      </c>
      <c r="D177" s="195"/>
      <c r="E177" s="195"/>
      <c r="F177" s="215" t="s">
        <v>616</v>
      </c>
      <c r="G177" s="195"/>
      <c r="H177" s="195" t="s">
        <v>684</v>
      </c>
      <c r="I177" s="195" t="s">
        <v>685</v>
      </c>
      <c r="J177" s="195"/>
      <c r="K177" s="237"/>
    </row>
    <row r="178" spans="2:11" s="1" customFormat="1" ht="15" customHeight="1">
      <c r="B178" s="216"/>
      <c r="C178" s="195" t="s">
        <v>54</v>
      </c>
      <c r="D178" s="195"/>
      <c r="E178" s="195"/>
      <c r="F178" s="215" t="s">
        <v>616</v>
      </c>
      <c r="G178" s="195"/>
      <c r="H178" s="195" t="s">
        <v>686</v>
      </c>
      <c r="I178" s="195" t="s">
        <v>687</v>
      </c>
      <c r="J178" s="195">
        <v>1</v>
      </c>
      <c r="K178" s="237"/>
    </row>
    <row r="179" spans="2:11" s="1" customFormat="1" ht="15" customHeight="1">
      <c r="B179" s="216"/>
      <c r="C179" s="195" t="s">
        <v>50</v>
      </c>
      <c r="D179" s="195"/>
      <c r="E179" s="195"/>
      <c r="F179" s="215" t="s">
        <v>616</v>
      </c>
      <c r="G179" s="195"/>
      <c r="H179" s="195" t="s">
        <v>688</v>
      </c>
      <c r="I179" s="195" t="s">
        <v>618</v>
      </c>
      <c r="J179" s="195">
        <v>20</v>
      </c>
      <c r="K179" s="237"/>
    </row>
    <row r="180" spans="2:11" s="1" customFormat="1" ht="15" customHeight="1">
      <c r="B180" s="216"/>
      <c r="C180" s="195" t="s">
        <v>51</v>
      </c>
      <c r="D180" s="195"/>
      <c r="E180" s="195"/>
      <c r="F180" s="215" t="s">
        <v>616</v>
      </c>
      <c r="G180" s="195"/>
      <c r="H180" s="195" t="s">
        <v>689</v>
      </c>
      <c r="I180" s="195" t="s">
        <v>618</v>
      </c>
      <c r="J180" s="195">
        <v>255</v>
      </c>
      <c r="K180" s="237"/>
    </row>
    <row r="181" spans="2:11" s="1" customFormat="1" ht="15" customHeight="1">
      <c r="B181" s="216"/>
      <c r="C181" s="195" t="s">
        <v>106</v>
      </c>
      <c r="D181" s="195"/>
      <c r="E181" s="195"/>
      <c r="F181" s="215" t="s">
        <v>616</v>
      </c>
      <c r="G181" s="195"/>
      <c r="H181" s="195" t="s">
        <v>580</v>
      </c>
      <c r="I181" s="195" t="s">
        <v>618</v>
      </c>
      <c r="J181" s="195">
        <v>10</v>
      </c>
      <c r="K181" s="237"/>
    </row>
    <row r="182" spans="2:11" s="1" customFormat="1" ht="15" customHeight="1">
      <c r="B182" s="216"/>
      <c r="C182" s="195" t="s">
        <v>107</v>
      </c>
      <c r="D182" s="195"/>
      <c r="E182" s="195"/>
      <c r="F182" s="215" t="s">
        <v>616</v>
      </c>
      <c r="G182" s="195"/>
      <c r="H182" s="195" t="s">
        <v>690</v>
      </c>
      <c r="I182" s="195" t="s">
        <v>651</v>
      </c>
      <c r="J182" s="195"/>
      <c r="K182" s="237"/>
    </row>
    <row r="183" spans="2:11" s="1" customFormat="1" ht="15" customHeight="1">
      <c r="B183" s="216"/>
      <c r="C183" s="195" t="s">
        <v>691</v>
      </c>
      <c r="D183" s="195"/>
      <c r="E183" s="195"/>
      <c r="F183" s="215" t="s">
        <v>616</v>
      </c>
      <c r="G183" s="195"/>
      <c r="H183" s="195" t="s">
        <v>692</v>
      </c>
      <c r="I183" s="195" t="s">
        <v>651</v>
      </c>
      <c r="J183" s="195"/>
      <c r="K183" s="237"/>
    </row>
    <row r="184" spans="2:11" s="1" customFormat="1" ht="15" customHeight="1">
      <c r="B184" s="216"/>
      <c r="C184" s="195" t="s">
        <v>680</v>
      </c>
      <c r="D184" s="195"/>
      <c r="E184" s="195"/>
      <c r="F184" s="215" t="s">
        <v>616</v>
      </c>
      <c r="G184" s="195"/>
      <c r="H184" s="195" t="s">
        <v>693</v>
      </c>
      <c r="I184" s="195" t="s">
        <v>651</v>
      </c>
      <c r="J184" s="195"/>
      <c r="K184" s="237"/>
    </row>
    <row r="185" spans="2:11" s="1" customFormat="1" ht="15" customHeight="1">
      <c r="B185" s="216"/>
      <c r="C185" s="195" t="s">
        <v>109</v>
      </c>
      <c r="D185" s="195"/>
      <c r="E185" s="195"/>
      <c r="F185" s="215" t="s">
        <v>622</v>
      </c>
      <c r="G185" s="195"/>
      <c r="H185" s="195" t="s">
        <v>694</v>
      </c>
      <c r="I185" s="195" t="s">
        <v>618</v>
      </c>
      <c r="J185" s="195">
        <v>50</v>
      </c>
      <c r="K185" s="237"/>
    </row>
    <row r="186" spans="2:11" s="1" customFormat="1" ht="15" customHeight="1">
      <c r="B186" s="216"/>
      <c r="C186" s="195" t="s">
        <v>695</v>
      </c>
      <c r="D186" s="195"/>
      <c r="E186" s="195"/>
      <c r="F186" s="215" t="s">
        <v>622</v>
      </c>
      <c r="G186" s="195"/>
      <c r="H186" s="195" t="s">
        <v>696</v>
      </c>
      <c r="I186" s="195" t="s">
        <v>697</v>
      </c>
      <c r="J186" s="195"/>
      <c r="K186" s="237"/>
    </row>
    <row r="187" spans="2:11" s="1" customFormat="1" ht="15" customHeight="1">
      <c r="B187" s="216"/>
      <c r="C187" s="195" t="s">
        <v>698</v>
      </c>
      <c r="D187" s="195"/>
      <c r="E187" s="195"/>
      <c r="F187" s="215" t="s">
        <v>622</v>
      </c>
      <c r="G187" s="195"/>
      <c r="H187" s="195" t="s">
        <v>699</v>
      </c>
      <c r="I187" s="195" t="s">
        <v>697</v>
      </c>
      <c r="J187" s="195"/>
      <c r="K187" s="237"/>
    </row>
    <row r="188" spans="2:11" s="1" customFormat="1" ht="15" customHeight="1">
      <c r="B188" s="216"/>
      <c r="C188" s="195" t="s">
        <v>700</v>
      </c>
      <c r="D188" s="195"/>
      <c r="E188" s="195"/>
      <c r="F188" s="215" t="s">
        <v>622</v>
      </c>
      <c r="G188" s="195"/>
      <c r="H188" s="195" t="s">
        <v>701</v>
      </c>
      <c r="I188" s="195" t="s">
        <v>697</v>
      </c>
      <c r="J188" s="195"/>
      <c r="K188" s="237"/>
    </row>
    <row r="189" spans="2:11" s="1" customFormat="1" ht="15" customHeight="1">
      <c r="B189" s="216"/>
      <c r="C189" s="249" t="s">
        <v>702</v>
      </c>
      <c r="D189" s="195"/>
      <c r="E189" s="195"/>
      <c r="F189" s="215" t="s">
        <v>622</v>
      </c>
      <c r="G189" s="195"/>
      <c r="H189" s="195" t="s">
        <v>703</v>
      </c>
      <c r="I189" s="195" t="s">
        <v>704</v>
      </c>
      <c r="J189" s="250" t="s">
        <v>705</v>
      </c>
      <c r="K189" s="237"/>
    </row>
    <row r="190" spans="2:11" s="1" customFormat="1" ht="15" customHeight="1">
      <c r="B190" s="216"/>
      <c r="C190" s="201" t="s">
        <v>39</v>
      </c>
      <c r="D190" s="195"/>
      <c r="E190" s="195"/>
      <c r="F190" s="215" t="s">
        <v>616</v>
      </c>
      <c r="G190" s="195"/>
      <c r="H190" s="192" t="s">
        <v>706</v>
      </c>
      <c r="I190" s="195" t="s">
        <v>707</v>
      </c>
      <c r="J190" s="195"/>
      <c r="K190" s="237"/>
    </row>
    <row r="191" spans="2:11" s="1" customFormat="1" ht="15" customHeight="1">
      <c r="B191" s="216"/>
      <c r="C191" s="201" t="s">
        <v>708</v>
      </c>
      <c r="D191" s="195"/>
      <c r="E191" s="195"/>
      <c r="F191" s="215" t="s">
        <v>616</v>
      </c>
      <c r="G191" s="195"/>
      <c r="H191" s="195" t="s">
        <v>709</v>
      </c>
      <c r="I191" s="195" t="s">
        <v>651</v>
      </c>
      <c r="J191" s="195"/>
      <c r="K191" s="237"/>
    </row>
    <row r="192" spans="2:11" s="1" customFormat="1" ht="15" customHeight="1">
      <c r="B192" s="216"/>
      <c r="C192" s="201" t="s">
        <v>710</v>
      </c>
      <c r="D192" s="195"/>
      <c r="E192" s="195"/>
      <c r="F192" s="215" t="s">
        <v>616</v>
      </c>
      <c r="G192" s="195"/>
      <c r="H192" s="195" t="s">
        <v>711</v>
      </c>
      <c r="I192" s="195" t="s">
        <v>651</v>
      </c>
      <c r="J192" s="195"/>
      <c r="K192" s="237"/>
    </row>
    <row r="193" spans="2:11" s="1" customFormat="1" ht="15" customHeight="1">
      <c r="B193" s="216"/>
      <c r="C193" s="201" t="s">
        <v>712</v>
      </c>
      <c r="D193" s="195"/>
      <c r="E193" s="195"/>
      <c r="F193" s="215" t="s">
        <v>622</v>
      </c>
      <c r="G193" s="195"/>
      <c r="H193" s="195" t="s">
        <v>713</v>
      </c>
      <c r="I193" s="195" t="s">
        <v>651</v>
      </c>
      <c r="J193" s="195"/>
      <c r="K193" s="237"/>
    </row>
    <row r="194" spans="2:11" s="1" customFormat="1" ht="15" customHeight="1">
      <c r="B194" s="243"/>
      <c r="C194" s="251"/>
      <c r="D194" s="225"/>
      <c r="E194" s="225"/>
      <c r="F194" s="225"/>
      <c r="G194" s="225"/>
      <c r="H194" s="225"/>
      <c r="I194" s="225"/>
      <c r="J194" s="225"/>
      <c r="K194" s="244"/>
    </row>
    <row r="195" spans="2:11" s="1" customFormat="1" ht="18.75" customHeight="1">
      <c r="B195" s="192"/>
      <c r="C195" s="195"/>
      <c r="D195" s="195"/>
      <c r="E195" s="195"/>
      <c r="F195" s="215"/>
      <c r="G195" s="195"/>
      <c r="H195" s="195"/>
      <c r="I195" s="195"/>
      <c r="J195" s="195"/>
      <c r="K195" s="192"/>
    </row>
    <row r="196" spans="2:11" s="1" customFormat="1" ht="18.75" customHeight="1">
      <c r="B196" s="192"/>
      <c r="C196" s="195"/>
      <c r="D196" s="195"/>
      <c r="E196" s="195"/>
      <c r="F196" s="215"/>
      <c r="G196" s="195"/>
      <c r="H196" s="195"/>
      <c r="I196" s="195"/>
      <c r="J196" s="195"/>
      <c r="K196" s="192"/>
    </row>
    <row r="197" spans="2:11" s="1" customFormat="1" ht="18.75" customHeight="1">
      <c r="B197" s="202"/>
      <c r="C197" s="202"/>
      <c r="D197" s="202"/>
      <c r="E197" s="202"/>
      <c r="F197" s="202"/>
      <c r="G197" s="202"/>
      <c r="H197" s="202"/>
      <c r="I197" s="202"/>
      <c r="J197" s="202"/>
      <c r="K197" s="202"/>
    </row>
    <row r="198" spans="2:11" s="1" customFormat="1" ht="13.5">
      <c r="B198" s="184"/>
      <c r="C198" s="185"/>
      <c r="D198" s="185"/>
      <c r="E198" s="185"/>
      <c r="F198" s="185"/>
      <c r="G198" s="185"/>
      <c r="H198" s="185"/>
      <c r="I198" s="185"/>
      <c r="J198" s="185"/>
      <c r="K198" s="186"/>
    </row>
    <row r="199" spans="2:11" s="1" customFormat="1" ht="21">
      <c r="B199" s="187"/>
      <c r="C199" s="300" t="s">
        <v>714</v>
      </c>
      <c r="D199" s="300"/>
      <c r="E199" s="300"/>
      <c r="F199" s="300"/>
      <c r="G199" s="300"/>
      <c r="H199" s="300"/>
      <c r="I199" s="300"/>
      <c r="J199" s="300"/>
      <c r="K199" s="188"/>
    </row>
    <row r="200" spans="2:11" s="1" customFormat="1" ht="25.5" customHeight="1">
      <c r="B200" s="187"/>
      <c r="C200" s="252" t="s">
        <v>715</v>
      </c>
      <c r="D200" s="252"/>
      <c r="E200" s="252"/>
      <c r="F200" s="252" t="s">
        <v>716</v>
      </c>
      <c r="G200" s="253"/>
      <c r="H200" s="299" t="s">
        <v>717</v>
      </c>
      <c r="I200" s="299"/>
      <c r="J200" s="299"/>
      <c r="K200" s="188"/>
    </row>
    <row r="201" spans="2:11" s="1" customFormat="1" ht="5.25" customHeight="1">
      <c r="B201" s="216"/>
      <c r="C201" s="213"/>
      <c r="D201" s="213"/>
      <c r="E201" s="213"/>
      <c r="F201" s="213"/>
      <c r="G201" s="195"/>
      <c r="H201" s="213"/>
      <c r="I201" s="213"/>
      <c r="J201" s="213"/>
      <c r="K201" s="237"/>
    </row>
    <row r="202" spans="2:11" s="1" customFormat="1" ht="15" customHeight="1">
      <c r="B202" s="216"/>
      <c r="C202" s="195" t="s">
        <v>707</v>
      </c>
      <c r="D202" s="195"/>
      <c r="E202" s="195"/>
      <c r="F202" s="215" t="s">
        <v>40</v>
      </c>
      <c r="G202" s="195"/>
      <c r="H202" s="298" t="s">
        <v>718</v>
      </c>
      <c r="I202" s="298"/>
      <c r="J202" s="298"/>
      <c r="K202" s="237"/>
    </row>
    <row r="203" spans="2:11" s="1" customFormat="1" ht="15" customHeight="1">
      <c r="B203" s="216"/>
      <c r="C203" s="222"/>
      <c r="D203" s="195"/>
      <c r="E203" s="195"/>
      <c r="F203" s="215" t="s">
        <v>41</v>
      </c>
      <c r="G203" s="195"/>
      <c r="H203" s="298" t="s">
        <v>719</v>
      </c>
      <c r="I203" s="298"/>
      <c r="J203" s="298"/>
      <c r="K203" s="237"/>
    </row>
    <row r="204" spans="2:11" s="1" customFormat="1" ht="15" customHeight="1">
      <c r="B204" s="216"/>
      <c r="C204" s="222"/>
      <c r="D204" s="195"/>
      <c r="E204" s="195"/>
      <c r="F204" s="215" t="s">
        <v>44</v>
      </c>
      <c r="G204" s="195"/>
      <c r="H204" s="298" t="s">
        <v>720</v>
      </c>
      <c r="I204" s="298"/>
      <c r="J204" s="298"/>
      <c r="K204" s="237"/>
    </row>
    <row r="205" spans="2:11" s="1" customFormat="1" ht="15" customHeight="1">
      <c r="B205" s="216"/>
      <c r="C205" s="195"/>
      <c r="D205" s="195"/>
      <c r="E205" s="195"/>
      <c r="F205" s="215" t="s">
        <v>42</v>
      </c>
      <c r="G205" s="195"/>
      <c r="H205" s="298" t="s">
        <v>721</v>
      </c>
      <c r="I205" s="298"/>
      <c r="J205" s="298"/>
      <c r="K205" s="237"/>
    </row>
    <row r="206" spans="2:11" s="1" customFormat="1" ht="15" customHeight="1">
      <c r="B206" s="216"/>
      <c r="C206" s="195"/>
      <c r="D206" s="195"/>
      <c r="E206" s="195"/>
      <c r="F206" s="215" t="s">
        <v>43</v>
      </c>
      <c r="G206" s="195"/>
      <c r="H206" s="298" t="s">
        <v>722</v>
      </c>
      <c r="I206" s="298"/>
      <c r="J206" s="298"/>
      <c r="K206" s="237"/>
    </row>
    <row r="207" spans="2:11" s="1" customFormat="1" ht="15" customHeight="1">
      <c r="B207" s="216"/>
      <c r="C207" s="195"/>
      <c r="D207" s="195"/>
      <c r="E207" s="195"/>
      <c r="F207" s="215"/>
      <c r="G207" s="195"/>
      <c r="H207" s="195"/>
      <c r="I207" s="195"/>
      <c r="J207" s="195"/>
      <c r="K207" s="237"/>
    </row>
    <row r="208" spans="2:11" s="1" customFormat="1" ht="15" customHeight="1">
      <c r="B208" s="216"/>
      <c r="C208" s="195" t="s">
        <v>663</v>
      </c>
      <c r="D208" s="195"/>
      <c r="E208" s="195"/>
      <c r="F208" s="215" t="s">
        <v>76</v>
      </c>
      <c r="G208" s="195"/>
      <c r="H208" s="298" t="s">
        <v>723</v>
      </c>
      <c r="I208" s="298"/>
      <c r="J208" s="298"/>
      <c r="K208" s="237"/>
    </row>
    <row r="209" spans="2:11" s="1" customFormat="1" ht="15" customHeight="1">
      <c r="B209" s="216"/>
      <c r="C209" s="222"/>
      <c r="D209" s="195"/>
      <c r="E209" s="195"/>
      <c r="F209" s="215" t="s">
        <v>559</v>
      </c>
      <c r="G209" s="195"/>
      <c r="H209" s="298" t="s">
        <v>560</v>
      </c>
      <c r="I209" s="298"/>
      <c r="J209" s="298"/>
      <c r="K209" s="237"/>
    </row>
    <row r="210" spans="2:11" s="1" customFormat="1" ht="15" customHeight="1">
      <c r="B210" s="216"/>
      <c r="C210" s="195"/>
      <c r="D210" s="195"/>
      <c r="E210" s="195"/>
      <c r="F210" s="215" t="s">
        <v>557</v>
      </c>
      <c r="G210" s="195"/>
      <c r="H210" s="298" t="s">
        <v>724</v>
      </c>
      <c r="I210" s="298"/>
      <c r="J210" s="298"/>
      <c r="K210" s="237"/>
    </row>
    <row r="211" spans="2:11" s="1" customFormat="1" ht="15" customHeight="1">
      <c r="B211" s="254"/>
      <c r="C211" s="222"/>
      <c r="D211" s="222"/>
      <c r="E211" s="222"/>
      <c r="F211" s="215" t="s">
        <v>83</v>
      </c>
      <c r="G211" s="201"/>
      <c r="H211" s="297" t="s">
        <v>561</v>
      </c>
      <c r="I211" s="297"/>
      <c r="J211" s="297"/>
      <c r="K211" s="255"/>
    </row>
    <row r="212" spans="2:11" s="1" customFormat="1" ht="15" customHeight="1">
      <c r="B212" s="254"/>
      <c r="C212" s="222"/>
      <c r="D212" s="222"/>
      <c r="E212" s="222"/>
      <c r="F212" s="215" t="s">
        <v>562</v>
      </c>
      <c r="G212" s="201"/>
      <c r="H212" s="297" t="s">
        <v>540</v>
      </c>
      <c r="I212" s="297"/>
      <c r="J212" s="297"/>
      <c r="K212" s="255"/>
    </row>
    <row r="213" spans="2:11" s="1" customFormat="1" ht="15" customHeight="1">
      <c r="B213" s="254"/>
      <c r="C213" s="222"/>
      <c r="D213" s="222"/>
      <c r="E213" s="222"/>
      <c r="F213" s="256"/>
      <c r="G213" s="201"/>
      <c r="H213" s="257"/>
      <c r="I213" s="257"/>
      <c r="J213" s="257"/>
      <c r="K213" s="255"/>
    </row>
    <row r="214" spans="2:11" s="1" customFormat="1" ht="15" customHeight="1">
      <c r="B214" s="254"/>
      <c r="C214" s="195" t="s">
        <v>687</v>
      </c>
      <c r="D214" s="222"/>
      <c r="E214" s="222"/>
      <c r="F214" s="215">
        <v>1</v>
      </c>
      <c r="G214" s="201"/>
      <c r="H214" s="297" t="s">
        <v>725</v>
      </c>
      <c r="I214" s="297"/>
      <c r="J214" s="297"/>
      <c r="K214" s="255"/>
    </row>
    <row r="215" spans="2:11" s="1" customFormat="1" ht="15" customHeight="1">
      <c r="B215" s="254"/>
      <c r="C215" s="222"/>
      <c r="D215" s="222"/>
      <c r="E215" s="222"/>
      <c r="F215" s="215">
        <v>2</v>
      </c>
      <c r="G215" s="201"/>
      <c r="H215" s="297" t="s">
        <v>726</v>
      </c>
      <c r="I215" s="297"/>
      <c r="J215" s="297"/>
      <c r="K215" s="255"/>
    </row>
    <row r="216" spans="2:11" s="1" customFormat="1" ht="15" customHeight="1">
      <c r="B216" s="254"/>
      <c r="C216" s="222"/>
      <c r="D216" s="222"/>
      <c r="E216" s="222"/>
      <c r="F216" s="215">
        <v>3</v>
      </c>
      <c r="G216" s="201"/>
      <c r="H216" s="297" t="s">
        <v>727</v>
      </c>
      <c r="I216" s="297"/>
      <c r="J216" s="297"/>
      <c r="K216" s="255"/>
    </row>
    <row r="217" spans="2:11" s="1" customFormat="1" ht="15" customHeight="1">
      <c r="B217" s="254"/>
      <c r="C217" s="222"/>
      <c r="D217" s="222"/>
      <c r="E217" s="222"/>
      <c r="F217" s="215">
        <v>4</v>
      </c>
      <c r="G217" s="201"/>
      <c r="H217" s="297" t="s">
        <v>728</v>
      </c>
      <c r="I217" s="297"/>
      <c r="J217" s="297"/>
      <c r="K217" s="255"/>
    </row>
    <row r="218" spans="2:11" s="1" customFormat="1" ht="12.75" customHeight="1">
      <c r="B218" s="258"/>
      <c r="C218" s="259"/>
      <c r="D218" s="259"/>
      <c r="E218" s="259"/>
      <c r="F218" s="259"/>
      <c r="G218" s="259"/>
      <c r="H218" s="259"/>
      <c r="I218" s="259"/>
      <c r="J218" s="259"/>
      <c r="K218" s="260"/>
    </row>
  </sheetData>
  <sheetProtection formatCells="0" formatColumns="0" formatRows="0" insertColumns="0" insertRows="0" insertHyperlinks="0" deleteColumns="0" deleteRows="0" sort="0" autoFilter="0" pivotTables="0"/>
  <mergeCells count="77">
    <mergeCell ref="C3:J3"/>
    <mergeCell ref="C9:J9"/>
    <mergeCell ref="D11:J11"/>
    <mergeCell ref="D10:J10"/>
    <mergeCell ref="C4:J4"/>
    <mergeCell ref="C6:J6"/>
    <mergeCell ref="C7:J7"/>
    <mergeCell ref="D16:J16"/>
    <mergeCell ref="D17:J17"/>
    <mergeCell ref="F18:J18"/>
    <mergeCell ref="F19:J19"/>
    <mergeCell ref="D15:J15"/>
    <mergeCell ref="C25:J25"/>
    <mergeCell ref="D27:J27"/>
    <mergeCell ref="C26:J26"/>
    <mergeCell ref="F20:J20"/>
    <mergeCell ref="F23:J23"/>
    <mergeCell ref="F21:J21"/>
    <mergeCell ref="F22:J22"/>
    <mergeCell ref="D33:J33"/>
    <mergeCell ref="D34:J34"/>
    <mergeCell ref="D31:J31"/>
    <mergeCell ref="D30:J30"/>
    <mergeCell ref="D28:J28"/>
    <mergeCell ref="G45:J45"/>
    <mergeCell ref="G44:J44"/>
    <mergeCell ref="D35:J35"/>
    <mergeCell ref="G40:J40"/>
    <mergeCell ref="G41:J41"/>
    <mergeCell ref="G42:J42"/>
    <mergeCell ref="G43:J43"/>
    <mergeCell ref="G36:J36"/>
    <mergeCell ref="G37:J37"/>
    <mergeCell ref="G38:J38"/>
    <mergeCell ref="G39:J39"/>
    <mergeCell ref="D59:J59"/>
    <mergeCell ref="D58:J58"/>
    <mergeCell ref="D47:J47"/>
    <mergeCell ref="C52:J52"/>
    <mergeCell ref="C54:J54"/>
    <mergeCell ref="C55:J55"/>
    <mergeCell ref="C57:J57"/>
    <mergeCell ref="D51:J51"/>
    <mergeCell ref="E50:J50"/>
    <mergeCell ref="E49:J49"/>
    <mergeCell ref="E48:J48"/>
    <mergeCell ref="D61:J61"/>
    <mergeCell ref="D62:J62"/>
    <mergeCell ref="D65:J65"/>
    <mergeCell ref="D63:J63"/>
    <mergeCell ref="D60:J60"/>
    <mergeCell ref="D70:J70"/>
    <mergeCell ref="D68:J68"/>
    <mergeCell ref="D67:J67"/>
    <mergeCell ref="D69:J69"/>
    <mergeCell ref="D66:J66"/>
    <mergeCell ref="C165:J165"/>
    <mergeCell ref="C122:J122"/>
    <mergeCell ref="C147:J147"/>
    <mergeCell ref="C102:J102"/>
    <mergeCell ref="C75:J75"/>
    <mergeCell ref="H200:J200"/>
    <mergeCell ref="C199:J199"/>
    <mergeCell ref="H208:J208"/>
    <mergeCell ref="H206:J206"/>
    <mergeCell ref="H204:J204"/>
    <mergeCell ref="H202:J202"/>
    <mergeCell ref="H217:J217"/>
    <mergeCell ref="H210:J210"/>
    <mergeCell ref="H205:J205"/>
    <mergeCell ref="H203:J203"/>
    <mergeCell ref="H214:J214"/>
    <mergeCell ref="H216:J216"/>
    <mergeCell ref="H215:J215"/>
    <mergeCell ref="H212:J212"/>
    <mergeCell ref="H211:J211"/>
    <mergeCell ref="H209:J209"/>
  </mergeCells>
  <pageMargins left="0.59027779999999996" right="0.59027779999999996" top="0.59027779999999996" bottom="0.59027779999999996" header="0" footer="0"/>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01 - oprava výpustního ob...</vt:lpstr>
      <vt:lpstr>02 - oprava a opevnění sv...</vt:lpstr>
      <vt:lpstr>VON - vedlejší a ostatní ...</vt:lpstr>
      <vt:lpstr>Pokyny pro vyplnění</vt:lpstr>
      <vt:lpstr>'01 - oprava výpustního ob...'!Názvy_tisku</vt:lpstr>
      <vt:lpstr>'02 - oprava a opevnění sv...'!Názvy_tisku</vt:lpstr>
      <vt:lpstr>'Rekapitulace stavby'!Názvy_tisku</vt:lpstr>
      <vt:lpstr>'VON - vedlejší a ostatní ...'!Názvy_tisku</vt:lpstr>
      <vt:lpstr>'01 - oprava výpustního ob...'!Oblast_tisku</vt:lpstr>
      <vt:lpstr>'02 - oprava a opevnění sv...'!Oblast_tisku</vt:lpstr>
      <vt:lpstr>'Pokyny pro vyplnění'!Oblast_tisku</vt:lpstr>
      <vt:lpstr>'Rekapitulace stavby'!Oblast_tisku</vt:lpstr>
      <vt:lpstr>'VON - vedlejší a ostatní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LUDEKNEW\uzivatel</dc:creator>
  <cp:lastModifiedBy>unt</cp:lastModifiedBy>
  <dcterms:created xsi:type="dcterms:W3CDTF">2019-10-06T17:41:09Z</dcterms:created>
  <dcterms:modified xsi:type="dcterms:W3CDTF">2020-03-27T12:55:02Z</dcterms:modified>
</cp:coreProperties>
</file>